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DieseArbeitsmappe" defaultThemeVersion="124226"/>
  <bookViews>
    <workbookView xWindow="0" yWindow="30" windowWidth="27480" windowHeight="11595" tabRatio="557" activeTab="1"/>
  </bookViews>
  <sheets>
    <sheet name="0_Instruktionen" sheetId="16" r:id="rId1"/>
    <sheet name="1_CCC" sheetId="11" r:id="rId2"/>
    <sheet name="2_Kommentare" sheetId="13" r:id="rId3"/>
    <sheet name="3_Druckversion" sheetId="17" r:id="rId4"/>
    <sheet name="0_CCC_D" sheetId="12" state="hidden" r:id="rId5"/>
    <sheet name="0_CCC_E" sheetId="4" state="hidden" r:id="rId6"/>
    <sheet name="dropdown" sheetId="5" state="hidden" r:id="rId7"/>
    <sheet name="0_CCC_MASTER" sheetId="14" state="hidden" r:id="rId8"/>
  </sheets>
  <definedNames>
    <definedName name="bezug_pyramide">dropdown!$B$34:$D$186</definedName>
    <definedName name="company">'0_Instruktionen'!$C$22</definedName>
    <definedName name="_xlnm.Print_Area" localSheetId="0">'0_Instruktionen'!$A$2:$E$25</definedName>
    <definedName name="_xlnm.Print_Area" localSheetId="2">'2_Kommentare'!$A$2:$N$501</definedName>
    <definedName name="firstname">'0_Instruktionen'!$C$19</definedName>
    <definedName name="function">'0_Instruktionen'!$D$22</definedName>
    <definedName name="impact">dropdown!$D$18:$D$21</definedName>
    <definedName name="lang">dropdown!$H$18:$H$19</definedName>
    <definedName name="Print_Area" localSheetId="4">'0_CCC_D'!$A$1:$AP$75</definedName>
    <definedName name="Print_Area" localSheetId="5">'0_CCC_E'!$A$1:$AP$75</definedName>
    <definedName name="Print_Area" localSheetId="7">'0_CCC_MASTER'!$A$1:$AV$79</definedName>
    <definedName name="Print_Area" localSheetId="0">'0_Instruktionen'!$A$2:$D$26</definedName>
    <definedName name="Print_Area" localSheetId="1">'1_CCC'!$A$1:$AY$79</definedName>
    <definedName name="Print_Area" localSheetId="3">'3_Druckversion'!$A$1:$AY$79</definedName>
    <definedName name="project">dropdown!$K$10</definedName>
    <definedName name="start">'1_CCC'!$M$11</definedName>
    <definedName name="surname">'0_Instruktionen'!$D$19</definedName>
    <definedName name="wert_neg">dropdown!$D$20</definedName>
    <definedName name="wert_neut">dropdown!$D$19</definedName>
    <definedName name="wert_not">dropdown!$D$21</definedName>
    <definedName name="wert_pos">dropdown!$D$18</definedName>
  </definedNames>
  <calcPr calcId="145621" concurrentCalc="0"/>
</workbook>
</file>

<file path=xl/calcChain.xml><?xml version="1.0" encoding="utf-8"?>
<calcChain xmlns="http://schemas.openxmlformats.org/spreadsheetml/2006/main">
  <c r="C12" i="16" l="1"/>
  <c r="C11" i="16"/>
  <c r="C9" i="16"/>
  <c r="C8" i="16"/>
  <c r="C6" i="16"/>
  <c r="C7" i="16"/>
  <c r="C10" i="16"/>
  <c r="C25" i="16"/>
  <c r="D21" i="16"/>
  <c r="C21" i="16"/>
  <c r="C4" i="16"/>
  <c r="C24" i="16"/>
  <c r="C14" i="16"/>
  <c r="N3" i="13"/>
  <c r="K8" i="13"/>
  <c r="K3" i="11"/>
  <c r="A44" i="11"/>
  <c r="I6" i="11"/>
  <c r="D18" i="16"/>
  <c r="C18" i="16"/>
  <c r="C15" i="16"/>
  <c r="C13" i="16"/>
  <c r="K3" i="17"/>
  <c r="AY6" i="17"/>
  <c r="AY5" i="17"/>
  <c r="J2" i="13"/>
  <c r="AY5" i="11"/>
  <c r="V6" i="17"/>
  <c r="A501" i="13"/>
  <c r="B496" i="13"/>
  <c r="A496" i="13"/>
  <c r="B488" i="13"/>
  <c r="A488" i="13"/>
  <c r="B477" i="13"/>
  <c r="A477" i="13"/>
  <c r="B463" i="13"/>
  <c r="A463" i="13"/>
  <c r="B446" i="13"/>
  <c r="A446" i="13"/>
  <c r="B426" i="13"/>
  <c r="B403" i="13"/>
  <c r="A403" i="13"/>
  <c r="B377" i="13"/>
  <c r="A377" i="13"/>
  <c r="B348" i="13"/>
  <c r="A348" i="13"/>
  <c r="B316" i="13"/>
  <c r="B281" i="13"/>
  <c r="A281" i="13"/>
  <c r="B243" i="13"/>
  <c r="A243" i="13"/>
  <c r="B202" i="13"/>
  <c r="B158" i="13"/>
  <c r="B111" i="13"/>
  <c r="A111" i="13"/>
  <c r="B61" i="13"/>
  <c r="A61" i="13"/>
  <c r="F60" i="13"/>
  <c r="E60" i="13"/>
  <c r="F57" i="13"/>
  <c r="E57" i="13"/>
  <c r="F54" i="13"/>
  <c r="E54" i="13"/>
  <c r="F51" i="13"/>
  <c r="E51" i="13"/>
  <c r="F48" i="13"/>
  <c r="E48" i="13"/>
  <c r="F45" i="13"/>
  <c r="E45" i="13"/>
  <c r="F42" i="13"/>
  <c r="E42" i="13"/>
  <c r="F39" i="13"/>
  <c r="E39" i="13"/>
  <c r="F36" i="13"/>
  <c r="E36" i="13"/>
  <c r="F33" i="13"/>
  <c r="E33" i="13"/>
  <c r="F30" i="13"/>
  <c r="E30" i="13"/>
  <c r="F27" i="13"/>
  <c r="E27" i="13"/>
  <c r="A426" i="13"/>
  <c r="A316" i="13"/>
  <c r="A202" i="13"/>
  <c r="A158" i="13"/>
  <c r="B8" i="13"/>
  <c r="A8" i="13"/>
  <c r="X8" i="17"/>
  <c r="AO8" i="17"/>
  <c r="AS8" i="17"/>
  <c r="X11" i="17"/>
  <c r="AO11" i="17"/>
  <c r="AS11" i="17"/>
  <c r="X14" i="17"/>
  <c r="AO14" i="17"/>
  <c r="AS14" i="17"/>
  <c r="X17" i="17"/>
  <c r="AO17" i="17"/>
  <c r="AS17" i="17"/>
  <c r="K6" i="17"/>
  <c r="I6" i="17"/>
  <c r="K6" i="11"/>
  <c r="G12" i="17"/>
  <c r="G15" i="17"/>
  <c r="G14" i="17"/>
  <c r="G13" i="17"/>
  <c r="G16" i="17"/>
  <c r="V6" i="14"/>
  <c r="AY32" i="17"/>
  <c r="J281" i="13"/>
  <c r="G19" i="17"/>
  <c r="G20" i="17"/>
  <c r="G18" i="17"/>
  <c r="G17" i="17"/>
  <c r="F495" i="13"/>
  <c r="E495" i="13"/>
  <c r="F492" i="13"/>
  <c r="E492" i="13"/>
  <c r="F487" i="13"/>
  <c r="E487" i="13"/>
  <c r="F484" i="13"/>
  <c r="E484" i="13"/>
  <c r="F481" i="13"/>
  <c r="E481" i="13"/>
  <c r="F476" i="13"/>
  <c r="E476" i="13"/>
  <c r="F473" i="13"/>
  <c r="E473" i="13"/>
  <c r="F470" i="13"/>
  <c r="E470" i="13"/>
  <c r="F467" i="13"/>
  <c r="E467" i="13"/>
  <c r="F462" i="13"/>
  <c r="E462" i="13"/>
  <c r="F459" i="13"/>
  <c r="E459" i="13"/>
  <c r="F456" i="13"/>
  <c r="E456" i="13"/>
  <c r="F453" i="13"/>
  <c r="E453" i="13"/>
  <c r="F450" i="13"/>
  <c r="E450" i="13"/>
  <c r="F445" i="13"/>
  <c r="E445" i="13"/>
  <c r="F442" i="13"/>
  <c r="E442" i="13"/>
  <c r="F439" i="13"/>
  <c r="E439" i="13"/>
  <c r="F436" i="13"/>
  <c r="E436" i="13"/>
  <c r="F433" i="13"/>
  <c r="E433" i="13"/>
  <c r="F430" i="13"/>
  <c r="E430" i="13"/>
  <c r="F425" i="13"/>
  <c r="E425" i="13"/>
  <c r="F422" i="13"/>
  <c r="E422" i="13"/>
  <c r="F419" i="13"/>
  <c r="E419" i="13"/>
  <c r="F416" i="13"/>
  <c r="E416" i="13"/>
  <c r="F413" i="13"/>
  <c r="E413" i="13"/>
  <c r="F410" i="13"/>
  <c r="E410" i="13"/>
  <c r="F407" i="13"/>
  <c r="E407" i="13"/>
  <c r="F402" i="13"/>
  <c r="E402" i="13"/>
  <c r="F399" i="13"/>
  <c r="E399" i="13"/>
  <c r="F396" i="13"/>
  <c r="E396" i="13"/>
  <c r="F393" i="13"/>
  <c r="E393" i="13"/>
  <c r="F390" i="13"/>
  <c r="E390" i="13"/>
  <c r="F387" i="13"/>
  <c r="E387" i="13"/>
  <c r="F384" i="13"/>
  <c r="E384" i="13"/>
  <c r="F381" i="13"/>
  <c r="E381" i="13"/>
  <c r="F376" i="13"/>
  <c r="E376" i="13"/>
  <c r="F373" i="13"/>
  <c r="E373" i="13"/>
  <c r="F370" i="13"/>
  <c r="E370" i="13"/>
  <c r="F367" i="13"/>
  <c r="E367" i="13"/>
  <c r="F364" i="13"/>
  <c r="E364" i="13"/>
  <c r="F361" i="13"/>
  <c r="E361" i="13"/>
  <c r="F358" i="13"/>
  <c r="E358" i="13"/>
  <c r="F355" i="13"/>
  <c r="E355" i="13"/>
  <c r="F352" i="13"/>
  <c r="E352" i="13"/>
  <c r="F347" i="13"/>
  <c r="E347" i="13"/>
  <c r="F344" i="13"/>
  <c r="E344" i="13"/>
  <c r="F341" i="13"/>
  <c r="E341" i="13"/>
  <c r="F338" i="13"/>
  <c r="E338" i="13"/>
  <c r="F335" i="13"/>
  <c r="E335" i="13"/>
  <c r="F332" i="13"/>
  <c r="E332" i="13"/>
  <c r="F329" i="13"/>
  <c r="E329" i="13"/>
  <c r="F326" i="13"/>
  <c r="E326" i="13"/>
  <c r="F323" i="13"/>
  <c r="E323" i="13"/>
  <c r="F320" i="13"/>
  <c r="E320" i="13"/>
  <c r="F315" i="13"/>
  <c r="E315" i="13"/>
  <c r="F312" i="13"/>
  <c r="E312" i="13"/>
  <c r="F309" i="13"/>
  <c r="E309" i="13"/>
  <c r="F306" i="13"/>
  <c r="E306" i="13"/>
  <c r="F303" i="13"/>
  <c r="E303" i="13"/>
  <c r="F300" i="13"/>
  <c r="E300" i="13"/>
  <c r="F297" i="13"/>
  <c r="E297" i="13"/>
  <c r="F294" i="13"/>
  <c r="E294" i="13"/>
  <c r="F291" i="13"/>
  <c r="E291" i="13"/>
  <c r="F288" i="13"/>
  <c r="E288" i="13"/>
  <c r="F285" i="13"/>
  <c r="E285" i="13"/>
  <c r="F280" i="13"/>
  <c r="E280" i="13"/>
  <c r="F277" i="13"/>
  <c r="E277" i="13"/>
  <c r="F274" i="13"/>
  <c r="E274" i="13"/>
  <c r="F271" i="13"/>
  <c r="E271" i="13"/>
  <c r="F268" i="13"/>
  <c r="E268" i="13"/>
  <c r="F265" i="13"/>
  <c r="E265" i="13"/>
  <c r="F262" i="13"/>
  <c r="E262" i="13"/>
  <c r="F259" i="13"/>
  <c r="E259" i="13"/>
  <c r="F256" i="13"/>
  <c r="E256" i="13"/>
  <c r="F253" i="13"/>
  <c r="E253" i="13"/>
  <c r="F250" i="13"/>
  <c r="E250" i="13"/>
  <c r="F247" i="13"/>
  <c r="E247" i="13"/>
  <c r="F242" i="13"/>
  <c r="E242" i="13"/>
  <c r="F239" i="13"/>
  <c r="E239" i="13"/>
  <c r="F236" i="13"/>
  <c r="E236" i="13"/>
  <c r="F233" i="13"/>
  <c r="E233" i="13"/>
  <c r="F230" i="13"/>
  <c r="E230" i="13"/>
  <c r="F227" i="13"/>
  <c r="E227" i="13"/>
  <c r="F224" i="13"/>
  <c r="E224" i="13"/>
  <c r="F221" i="13"/>
  <c r="E221" i="13"/>
  <c r="F218" i="13"/>
  <c r="E218" i="13"/>
  <c r="F215" i="13"/>
  <c r="E215" i="13"/>
  <c r="F212" i="13"/>
  <c r="E212" i="13"/>
  <c r="F209" i="13"/>
  <c r="E209" i="13"/>
  <c r="F206" i="13"/>
  <c r="E206" i="13"/>
  <c r="F201" i="13"/>
  <c r="E201" i="13"/>
  <c r="F198" i="13"/>
  <c r="E198" i="13"/>
  <c r="F195" i="13"/>
  <c r="E195" i="13"/>
  <c r="F192" i="13"/>
  <c r="E192" i="13"/>
  <c r="F189" i="13"/>
  <c r="E189" i="13"/>
  <c r="F186" i="13"/>
  <c r="E186" i="13"/>
  <c r="F183" i="13"/>
  <c r="E183" i="13"/>
  <c r="F180" i="13"/>
  <c r="E180" i="13"/>
  <c r="F177" i="13"/>
  <c r="E177" i="13"/>
  <c r="F174" i="13"/>
  <c r="E174" i="13"/>
  <c r="F171" i="13"/>
  <c r="E171" i="13"/>
  <c r="F168" i="13"/>
  <c r="E168" i="13"/>
  <c r="F165" i="13"/>
  <c r="E165" i="13"/>
  <c r="F162" i="13"/>
  <c r="E162" i="13"/>
  <c r="F157" i="13"/>
  <c r="E157" i="13"/>
  <c r="F154" i="13"/>
  <c r="E154" i="13"/>
  <c r="F151" i="13"/>
  <c r="E151" i="13"/>
  <c r="F148" i="13"/>
  <c r="E148" i="13"/>
  <c r="F145" i="13"/>
  <c r="E145" i="13"/>
  <c r="F142" i="13"/>
  <c r="E142" i="13"/>
  <c r="F139" i="13"/>
  <c r="E139" i="13"/>
  <c r="F136" i="13"/>
  <c r="E136" i="13"/>
  <c r="F133" i="13"/>
  <c r="E133" i="13"/>
  <c r="F130" i="13"/>
  <c r="E130" i="13"/>
  <c r="F127" i="13"/>
  <c r="E127" i="13"/>
  <c r="F124" i="13"/>
  <c r="E124" i="13"/>
  <c r="F121" i="13"/>
  <c r="E121" i="13"/>
  <c r="F118" i="13"/>
  <c r="E118" i="13"/>
  <c r="F115" i="13"/>
  <c r="E115" i="13"/>
  <c r="F110" i="13"/>
  <c r="E110" i="13"/>
  <c r="F107" i="13"/>
  <c r="E107" i="13"/>
  <c r="F104" i="13"/>
  <c r="E104" i="13"/>
  <c r="F101" i="13"/>
  <c r="E101" i="13"/>
  <c r="F98" i="13"/>
  <c r="E98" i="13"/>
  <c r="F95" i="13"/>
  <c r="E95" i="13"/>
  <c r="F92" i="13"/>
  <c r="E92" i="13"/>
  <c r="F89" i="13"/>
  <c r="E89" i="13"/>
  <c r="F86" i="13"/>
  <c r="E86" i="13"/>
  <c r="F83" i="13"/>
  <c r="E83" i="13"/>
  <c r="F80" i="13"/>
  <c r="E80" i="13"/>
  <c r="F77" i="13"/>
  <c r="E77" i="13"/>
  <c r="F74" i="13"/>
  <c r="E74" i="13"/>
  <c r="F71" i="13"/>
  <c r="E71" i="13"/>
  <c r="F68" i="13"/>
  <c r="E68" i="13"/>
  <c r="F65" i="13"/>
  <c r="E65" i="13"/>
  <c r="F24" i="13"/>
  <c r="E24" i="13"/>
  <c r="F21" i="13"/>
  <c r="E21" i="13"/>
  <c r="F18" i="13"/>
  <c r="E18" i="13"/>
  <c r="F15" i="13"/>
  <c r="E15" i="13"/>
  <c r="F12" i="13"/>
  <c r="E12" i="13"/>
  <c r="AO17" i="14"/>
  <c r="AS17" i="14"/>
  <c r="X17" i="14"/>
  <c r="AO14" i="14"/>
  <c r="AS14" i="14"/>
  <c r="X14" i="14"/>
  <c r="G12" i="14"/>
  <c r="AO11" i="14"/>
  <c r="AS11" i="14"/>
  <c r="X11" i="14"/>
  <c r="AO8" i="14"/>
  <c r="AS8" i="14"/>
  <c r="X8" i="14"/>
  <c r="AY20" i="17"/>
  <c r="J158" i="13"/>
  <c r="AY64" i="17"/>
  <c r="J477" i="13"/>
  <c r="AY76" i="17"/>
  <c r="J501" i="13"/>
  <c r="AY60" i="17"/>
  <c r="J463" i="13"/>
  <c r="AY44" i="17"/>
  <c r="J377" i="13"/>
  <c r="AY36" i="17"/>
  <c r="J316" i="13"/>
  <c r="AY12" i="17"/>
  <c r="J61" i="13"/>
  <c r="AY68" i="17"/>
  <c r="J488" i="13"/>
  <c r="AY48" i="17"/>
  <c r="J403" i="13"/>
  <c r="AY72" i="17"/>
  <c r="J496" i="13"/>
  <c r="AY28" i="17"/>
  <c r="J243" i="13"/>
  <c r="AY40" i="17"/>
  <c r="J348" i="13"/>
  <c r="AY24" i="17"/>
  <c r="J202" i="13"/>
  <c r="AY52" i="17"/>
  <c r="J426" i="13"/>
  <c r="AY16" i="17"/>
  <c r="J111" i="13"/>
  <c r="AY56" i="17"/>
  <c r="J446" i="13"/>
  <c r="AY8" i="17"/>
  <c r="J8" i="13"/>
  <c r="G23" i="17"/>
  <c r="G24" i="17"/>
  <c r="G22" i="17"/>
  <c r="G21" i="17"/>
  <c r="G16" i="14"/>
  <c r="G13" i="14"/>
  <c r="G15" i="14"/>
  <c r="G14" i="14"/>
  <c r="C10" i="13"/>
  <c r="G27" i="17"/>
  <c r="G28" i="17"/>
  <c r="G26" i="17"/>
  <c r="G25" i="17"/>
  <c r="G19" i="14"/>
  <c r="G20" i="14"/>
  <c r="G18" i="14"/>
  <c r="G17" i="14"/>
  <c r="G31" i="17"/>
  <c r="G32" i="17"/>
  <c r="G30" i="17"/>
  <c r="G29" i="17"/>
  <c r="G23" i="14"/>
  <c r="G24" i="14"/>
  <c r="G22" i="14"/>
  <c r="G21" i="14"/>
  <c r="G35" i="17"/>
  <c r="G36" i="17"/>
  <c r="G34" i="17"/>
  <c r="G33" i="17"/>
  <c r="G27" i="14"/>
  <c r="G28" i="14"/>
  <c r="G26" i="14"/>
  <c r="G25" i="14"/>
  <c r="G39" i="17"/>
  <c r="G40" i="17"/>
  <c r="G38" i="17"/>
  <c r="G37" i="17"/>
  <c r="G31" i="14"/>
  <c r="G29" i="14"/>
  <c r="G32" i="14"/>
  <c r="G30" i="14"/>
  <c r="G43" i="17"/>
  <c r="G44" i="17"/>
  <c r="G42" i="17"/>
  <c r="G41" i="17"/>
  <c r="G35" i="14"/>
  <c r="G36" i="14"/>
  <c r="G34" i="14"/>
  <c r="G33" i="14"/>
  <c r="G48" i="17"/>
  <c r="G46" i="17"/>
  <c r="G47" i="17"/>
  <c r="G45" i="17"/>
  <c r="G39" i="14"/>
  <c r="G40" i="14"/>
  <c r="G38" i="14"/>
  <c r="G37" i="14"/>
  <c r="G52" i="17"/>
  <c r="G50" i="17"/>
  <c r="G51" i="17"/>
  <c r="G49" i="17"/>
  <c r="G43" i="14"/>
  <c r="G44" i="14"/>
  <c r="G42" i="14"/>
  <c r="G41" i="14"/>
  <c r="G56" i="17"/>
  <c r="G54" i="17"/>
  <c r="G55" i="17"/>
  <c r="G53" i="17"/>
  <c r="G47" i="14"/>
  <c r="G48" i="14"/>
  <c r="G46" i="14"/>
  <c r="G45" i="14"/>
  <c r="G60" i="17"/>
  <c r="G58" i="17"/>
  <c r="G59" i="17"/>
  <c r="G57" i="17"/>
  <c r="G51" i="14"/>
  <c r="G52" i="14"/>
  <c r="G50" i="14"/>
  <c r="G49" i="14"/>
  <c r="G64" i="17"/>
  <c r="G62" i="17"/>
  <c r="G63" i="17"/>
  <c r="G61" i="17"/>
  <c r="G55" i="14"/>
  <c r="G56" i="14"/>
  <c r="G54" i="14"/>
  <c r="G53" i="14"/>
  <c r="G68" i="17"/>
  <c r="G66" i="17"/>
  <c r="G67" i="17"/>
  <c r="G65" i="17"/>
  <c r="G59" i="14"/>
  <c r="G57" i="14"/>
  <c r="G60" i="14"/>
  <c r="G58" i="14"/>
  <c r="G71" i="17"/>
  <c r="G69" i="17"/>
  <c r="G70" i="17"/>
  <c r="G64" i="14"/>
  <c r="G62" i="14"/>
  <c r="G63" i="14"/>
  <c r="G61" i="14"/>
  <c r="G68" i="14"/>
  <c r="G66" i="14"/>
  <c r="G67" i="14"/>
  <c r="G65" i="14"/>
  <c r="G70" i="14"/>
  <c r="G71" i="14"/>
  <c r="G69" i="14"/>
  <c r="A13" i="13"/>
  <c r="AO17" i="11"/>
  <c r="AS17" i="11"/>
  <c r="AO8" i="11"/>
  <c r="AS8" i="11"/>
  <c r="AO11" i="11"/>
  <c r="AS11" i="11"/>
  <c r="AO14" i="11"/>
  <c r="AS14" i="11"/>
  <c r="B7" i="12"/>
  <c r="B11" i="12"/>
  <c r="C13" i="13"/>
  <c r="A16" i="13"/>
  <c r="A19" i="13"/>
  <c r="B15" i="12"/>
  <c r="B13" i="12"/>
  <c r="B14" i="12"/>
  <c r="B12" i="12"/>
  <c r="B8" i="12"/>
  <c r="B10" i="12"/>
  <c r="B9" i="12"/>
  <c r="C16" i="13"/>
  <c r="A22" i="13"/>
  <c r="C19" i="13"/>
  <c r="B19" i="12"/>
  <c r="B17" i="12"/>
  <c r="B18" i="12"/>
  <c r="B16" i="12"/>
  <c r="A25" i="13"/>
  <c r="C22" i="13"/>
  <c r="B23" i="12"/>
  <c r="B21" i="12"/>
  <c r="B22" i="12"/>
  <c r="B20" i="12"/>
  <c r="A28" i="13"/>
  <c r="C25" i="13"/>
  <c r="B27" i="12"/>
  <c r="B25" i="12"/>
  <c r="B26" i="12"/>
  <c r="B24" i="12"/>
  <c r="A31" i="13"/>
  <c r="C28" i="13"/>
  <c r="B31" i="12"/>
  <c r="B29" i="12"/>
  <c r="B30" i="12"/>
  <c r="B28" i="12"/>
  <c r="A34" i="13"/>
  <c r="C31" i="13"/>
  <c r="B35" i="12"/>
  <c r="B33" i="12"/>
  <c r="B34" i="12"/>
  <c r="B32" i="12"/>
  <c r="A37" i="13"/>
  <c r="C34" i="13"/>
  <c r="B39" i="12"/>
  <c r="B37" i="12"/>
  <c r="B38" i="12"/>
  <c r="B36" i="12"/>
  <c r="A40" i="13"/>
  <c r="C37" i="13"/>
  <c r="B43" i="12"/>
  <c r="B41" i="12"/>
  <c r="B42" i="12"/>
  <c r="B40" i="12"/>
  <c r="A43" i="13"/>
  <c r="C40" i="13"/>
  <c r="B47" i="12"/>
  <c r="B45" i="12"/>
  <c r="B46" i="12"/>
  <c r="B44" i="12"/>
  <c r="A46" i="13"/>
  <c r="C43" i="13"/>
  <c r="B51" i="12"/>
  <c r="B49" i="12"/>
  <c r="B50" i="12"/>
  <c r="B48" i="12"/>
  <c r="A49" i="13"/>
  <c r="C46" i="13"/>
  <c r="B55" i="12"/>
  <c r="B53" i="12"/>
  <c r="B54" i="12"/>
  <c r="B52" i="12"/>
  <c r="A52" i="13"/>
  <c r="C49" i="13"/>
  <c r="B59" i="12"/>
  <c r="B57" i="12"/>
  <c r="B58" i="12"/>
  <c r="B56" i="12"/>
  <c r="A55" i="13"/>
  <c r="C52" i="13"/>
  <c r="B63" i="12"/>
  <c r="B61" i="12"/>
  <c r="B62" i="12"/>
  <c r="B60" i="12"/>
  <c r="A58" i="13"/>
  <c r="C55" i="13"/>
  <c r="B67" i="12"/>
  <c r="B65" i="12"/>
  <c r="B66" i="12"/>
  <c r="B64" i="12"/>
  <c r="A63" i="13"/>
  <c r="C58" i="13"/>
  <c r="B71" i="12"/>
  <c r="B69" i="12"/>
  <c r="B70" i="12"/>
  <c r="B68" i="12"/>
  <c r="A66" i="13"/>
  <c r="C63" i="13"/>
  <c r="B73" i="12"/>
  <c r="B74" i="12"/>
  <c r="B72" i="12"/>
  <c r="A69" i="13"/>
  <c r="C66" i="13"/>
  <c r="D8" i="5"/>
  <c r="D6" i="5"/>
  <c r="A72" i="13"/>
  <c r="C69" i="13"/>
  <c r="D4" i="5"/>
  <c r="G12" i="11"/>
  <c r="G16" i="11"/>
  <c r="A75" i="13"/>
  <c r="C72" i="13"/>
  <c r="G13" i="11"/>
  <c r="G15" i="11"/>
  <c r="G20" i="11"/>
  <c r="G18" i="11"/>
  <c r="G19" i="11"/>
  <c r="G17" i="11"/>
  <c r="G14" i="11"/>
  <c r="A78" i="13"/>
  <c r="C75" i="13"/>
  <c r="G24" i="11"/>
  <c r="G22" i="11"/>
  <c r="G23" i="11"/>
  <c r="G21" i="11"/>
  <c r="A81" i="13"/>
  <c r="C78" i="13"/>
  <c r="G28" i="11"/>
  <c r="G26" i="11"/>
  <c r="G27" i="11"/>
  <c r="G25" i="11"/>
  <c r="A84" i="13"/>
  <c r="C81" i="13"/>
  <c r="G32" i="11"/>
  <c r="G30" i="11"/>
  <c r="G31" i="11"/>
  <c r="G29" i="11"/>
  <c r="B18" i="5"/>
  <c r="B19" i="5"/>
  <c r="B20" i="5"/>
  <c r="B21" i="5"/>
  <c r="B7" i="4"/>
  <c r="B11" i="4"/>
  <c r="A87" i="13"/>
  <c r="C84" i="13"/>
  <c r="G36" i="11"/>
  <c r="G34" i="11"/>
  <c r="G35" i="11"/>
  <c r="G33" i="11"/>
  <c r="B8" i="4"/>
  <c r="B10" i="4"/>
  <c r="B15" i="4"/>
  <c r="B13" i="4"/>
  <c r="B14" i="4"/>
  <c r="B12" i="4"/>
  <c r="B9" i="4"/>
  <c r="A90" i="13"/>
  <c r="C87" i="13"/>
  <c r="G40" i="11"/>
  <c r="G38" i="11"/>
  <c r="G39" i="11"/>
  <c r="G37" i="11"/>
  <c r="B19" i="4"/>
  <c r="B23" i="4"/>
  <c r="B17" i="4"/>
  <c r="B18" i="4"/>
  <c r="B16" i="4"/>
  <c r="A93" i="13"/>
  <c r="C90" i="13"/>
  <c r="B25" i="4"/>
  <c r="B27" i="4"/>
  <c r="B24" i="4"/>
  <c r="B26" i="4"/>
  <c r="G44" i="11"/>
  <c r="G42" i="11"/>
  <c r="G43" i="11"/>
  <c r="G41" i="11"/>
  <c r="B21" i="4"/>
  <c r="B22" i="4"/>
  <c r="B20" i="4"/>
  <c r="A96" i="13"/>
  <c r="C93" i="13"/>
  <c r="B30" i="4"/>
  <c r="B29" i="4"/>
  <c r="B28" i="4"/>
  <c r="G48" i="11"/>
  <c r="G46" i="11"/>
  <c r="G47" i="11"/>
  <c r="G45" i="11"/>
  <c r="B31" i="4"/>
  <c r="A99" i="13"/>
  <c r="C96" i="13"/>
  <c r="G52" i="11"/>
  <c r="G50" i="11"/>
  <c r="G51" i="11"/>
  <c r="G49" i="11"/>
  <c r="B35" i="4"/>
  <c r="B33" i="4"/>
  <c r="B34" i="4"/>
  <c r="B32" i="4"/>
  <c r="A102" i="13"/>
  <c r="C99" i="13"/>
  <c r="G56" i="11"/>
  <c r="G54" i="11"/>
  <c r="G55" i="11"/>
  <c r="G53" i="11"/>
  <c r="B39" i="4"/>
  <c r="B37" i="4"/>
  <c r="B38" i="4"/>
  <c r="B36" i="4"/>
  <c r="A105" i="13"/>
  <c r="C102" i="13"/>
  <c r="G60" i="11"/>
  <c r="G58" i="11"/>
  <c r="G59" i="11"/>
  <c r="G57" i="11"/>
  <c r="B43" i="4"/>
  <c r="B41" i="4"/>
  <c r="B42" i="4"/>
  <c r="B40" i="4"/>
  <c r="A108" i="13"/>
  <c r="C105" i="13"/>
  <c r="G64" i="11"/>
  <c r="G62" i="11"/>
  <c r="G63" i="11"/>
  <c r="G61" i="11"/>
  <c r="B47" i="4"/>
  <c r="B45" i="4"/>
  <c r="B46" i="4"/>
  <c r="B44" i="4"/>
  <c r="A113" i="13"/>
  <c r="C108" i="13"/>
  <c r="G68" i="11"/>
  <c r="G66" i="11"/>
  <c r="G67" i="11"/>
  <c r="G65" i="11"/>
  <c r="B51" i="4"/>
  <c r="B55" i="4"/>
  <c r="B49" i="4"/>
  <c r="B50" i="4"/>
  <c r="B48" i="4"/>
  <c r="A116" i="13"/>
  <c r="C113" i="13"/>
  <c r="B58" i="4"/>
  <c r="B59" i="4"/>
  <c r="B57" i="4"/>
  <c r="B56" i="4"/>
  <c r="G70" i="11"/>
  <c r="G71" i="11"/>
  <c r="G69" i="11"/>
  <c r="B53" i="4"/>
  <c r="B54" i="4"/>
  <c r="B52" i="4"/>
  <c r="A119" i="13"/>
  <c r="C116" i="13"/>
  <c r="B62" i="4"/>
  <c r="B61" i="4"/>
  <c r="B60" i="4"/>
  <c r="B63" i="4"/>
  <c r="A122" i="13"/>
  <c r="C119" i="13"/>
  <c r="B67" i="4"/>
  <c r="B65" i="4"/>
  <c r="B66" i="4"/>
  <c r="B64" i="4"/>
  <c r="A125" i="13"/>
  <c r="C122" i="13"/>
  <c r="B71" i="4"/>
  <c r="B69" i="4"/>
  <c r="B70" i="4"/>
  <c r="B68" i="4"/>
  <c r="A128" i="13"/>
  <c r="C125" i="13"/>
  <c r="B73" i="4"/>
  <c r="B74" i="4"/>
  <c r="B72" i="4"/>
  <c r="D2" i="5"/>
  <c r="A131" i="13"/>
  <c r="C128" i="13"/>
  <c r="A134" i="13"/>
  <c r="C131" i="13"/>
  <c r="A137" i="13"/>
  <c r="C134" i="13"/>
  <c r="A140" i="13"/>
  <c r="C137" i="13"/>
  <c r="A143" i="13"/>
  <c r="C140" i="13"/>
  <c r="A146" i="13"/>
  <c r="C143" i="13"/>
  <c r="A149" i="13"/>
  <c r="C146" i="13"/>
  <c r="A152" i="13"/>
  <c r="C149" i="13"/>
  <c r="A155" i="13"/>
  <c r="C152" i="13"/>
  <c r="A160" i="13"/>
  <c r="C155" i="13"/>
  <c r="A163" i="13"/>
  <c r="C160" i="13"/>
  <c r="A166" i="13"/>
  <c r="C163" i="13"/>
  <c r="A169" i="13"/>
  <c r="C166" i="13"/>
  <c r="A172" i="13"/>
  <c r="C169" i="13"/>
  <c r="A175" i="13"/>
  <c r="C172" i="13"/>
  <c r="A178" i="13"/>
  <c r="C175" i="13"/>
  <c r="A181" i="13"/>
  <c r="C178" i="13"/>
  <c r="A184" i="13"/>
  <c r="C181" i="13"/>
  <c r="A187" i="13"/>
  <c r="C184" i="13"/>
  <c r="A190" i="13"/>
  <c r="C187" i="13"/>
  <c r="A193" i="13"/>
  <c r="C190" i="13"/>
  <c r="A196" i="13"/>
  <c r="C193" i="13"/>
  <c r="A199" i="13"/>
  <c r="C196" i="13"/>
  <c r="A204" i="13"/>
  <c r="C199" i="13"/>
  <c r="A207" i="13"/>
  <c r="C204" i="13"/>
  <c r="A210" i="13"/>
  <c r="C207" i="13"/>
  <c r="A213" i="13"/>
  <c r="C210" i="13"/>
  <c r="A216" i="13"/>
  <c r="C213" i="13"/>
  <c r="A219" i="13"/>
  <c r="C216" i="13"/>
  <c r="A222" i="13"/>
  <c r="C219" i="13"/>
  <c r="A225" i="13"/>
  <c r="C222" i="13"/>
  <c r="A228" i="13"/>
  <c r="C225" i="13"/>
  <c r="A231" i="13"/>
  <c r="C228" i="13"/>
  <c r="A234" i="13"/>
  <c r="C231" i="13"/>
  <c r="A237" i="13"/>
  <c r="C234" i="13"/>
  <c r="A240" i="13"/>
  <c r="C237" i="13"/>
  <c r="A245" i="13"/>
  <c r="C240" i="13"/>
  <c r="A248" i="13"/>
  <c r="C245" i="13"/>
  <c r="A251" i="13"/>
  <c r="C248" i="13"/>
  <c r="A254" i="13"/>
  <c r="C251" i="13"/>
  <c r="A257" i="13"/>
  <c r="C254" i="13"/>
  <c r="A260" i="13"/>
  <c r="C257" i="13"/>
  <c r="A263" i="13"/>
  <c r="C260" i="13"/>
  <c r="A266" i="13"/>
  <c r="C263" i="13"/>
  <c r="A269" i="13"/>
  <c r="C266" i="13"/>
  <c r="A272" i="13"/>
  <c r="C269" i="13"/>
  <c r="A275" i="13"/>
  <c r="C272" i="13"/>
  <c r="A278" i="13"/>
  <c r="C275" i="13"/>
  <c r="A283" i="13"/>
  <c r="C278" i="13"/>
  <c r="A286" i="13"/>
  <c r="C283" i="13"/>
  <c r="A289" i="13"/>
  <c r="C286" i="13"/>
  <c r="A292" i="13"/>
  <c r="C289" i="13"/>
  <c r="A295" i="13"/>
  <c r="C292" i="13"/>
  <c r="A298" i="13"/>
  <c r="C295" i="13"/>
  <c r="A301" i="13"/>
  <c r="C298" i="13"/>
  <c r="A304" i="13"/>
  <c r="C301" i="13"/>
  <c r="A307" i="13"/>
  <c r="C304" i="13"/>
  <c r="A310" i="13"/>
  <c r="C307" i="13"/>
  <c r="A313" i="13"/>
  <c r="C310" i="13"/>
  <c r="A318" i="13"/>
  <c r="C313" i="13"/>
  <c r="A321" i="13"/>
  <c r="C318" i="13"/>
  <c r="A324" i="13"/>
  <c r="C321" i="13"/>
  <c r="A327" i="13"/>
  <c r="C324" i="13"/>
  <c r="A330" i="13"/>
  <c r="C327" i="13"/>
  <c r="A333" i="13"/>
  <c r="C330" i="13"/>
  <c r="A336" i="13"/>
  <c r="C333" i="13"/>
  <c r="A339" i="13"/>
  <c r="C336" i="13"/>
  <c r="A342" i="13"/>
  <c r="C339" i="13"/>
  <c r="A345" i="13"/>
  <c r="C342" i="13"/>
  <c r="A350" i="13"/>
  <c r="C345" i="13"/>
  <c r="A353" i="13"/>
  <c r="C350" i="13"/>
  <c r="A356" i="13"/>
  <c r="C353" i="13"/>
  <c r="A359" i="13"/>
  <c r="C356" i="13"/>
  <c r="A362" i="13"/>
  <c r="C359" i="13"/>
  <c r="A365" i="13"/>
  <c r="C362" i="13"/>
  <c r="A368" i="13"/>
  <c r="C365" i="13"/>
  <c r="A371" i="13"/>
  <c r="C368" i="13"/>
  <c r="A374" i="13"/>
  <c r="C371" i="13"/>
  <c r="A379" i="13"/>
  <c r="C374" i="13"/>
  <c r="A382" i="13"/>
  <c r="C379" i="13"/>
  <c r="A385" i="13"/>
  <c r="C382" i="13"/>
  <c r="A388" i="13"/>
  <c r="C385" i="13"/>
  <c r="A391" i="13"/>
  <c r="C388" i="13"/>
  <c r="A394" i="13"/>
  <c r="C391" i="13"/>
  <c r="A397" i="13"/>
  <c r="C394" i="13"/>
  <c r="A400" i="13"/>
  <c r="C397" i="13"/>
  <c r="A405" i="13"/>
  <c r="C400" i="13"/>
  <c r="A408" i="13"/>
  <c r="C405" i="13"/>
  <c r="A411" i="13"/>
  <c r="C408" i="13"/>
  <c r="A414" i="13"/>
  <c r="C411" i="13"/>
  <c r="A417" i="13"/>
  <c r="C414" i="13"/>
  <c r="A420" i="13"/>
  <c r="C417" i="13"/>
  <c r="A423" i="13"/>
  <c r="C420" i="13"/>
  <c r="A428" i="13"/>
  <c r="C423" i="13"/>
  <c r="A431" i="13"/>
  <c r="C428" i="13"/>
  <c r="A434" i="13"/>
  <c r="C431" i="13"/>
  <c r="A437" i="13"/>
  <c r="C434" i="13"/>
  <c r="A440" i="13"/>
  <c r="C437" i="13"/>
  <c r="A443" i="13"/>
  <c r="C440" i="13"/>
  <c r="A448" i="13"/>
  <c r="C443" i="13"/>
  <c r="A451" i="13"/>
  <c r="C448" i="13"/>
  <c r="A454" i="13"/>
  <c r="C451" i="13"/>
  <c r="A457" i="13"/>
  <c r="C454" i="13"/>
  <c r="A460" i="13"/>
  <c r="C457" i="13"/>
  <c r="A465" i="13"/>
  <c r="C460" i="13"/>
  <c r="A468" i="13"/>
  <c r="C465" i="13"/>
  <c r="A471" i="13"/>
  <c r="C468" i="13"/>
  <c r="A474" i="13"/>
  <c r="C471" i="13"/>
  <c r="A479" i="13"/>
  <c r="C474" i="13"/>
  <c r="A482" i="13"/>
  <c r="C479" i="13"/>
  <c r="A485" i="13"/>
  <c r="C482" i="13"/>
  <c r="A490" i="13"/>
  <c r="C485" i="13"/>
  <c r="A493" i="13"/>
  <c r="C490" i="13"/>
  <c r="A498" i="13"/>
  <c r="C498" i="13"/>
  <c r="C493" i="13"/>
  <c r="K12" i="11"/>
  <c r="I8" i="11"/>
  <c r="A8" i="11"/>
  <c r="J6" i="13"/>
  <c r="A44" i="14"/>
  <c r="A44" i="17"/>
  <c r="J5" i="13"/>
  <c r="A3" i="13"/>
  <c r="E6" i="13"/>
  <c r="AY6" i="11"/>
  <c r="X8" i="11"/>
  <c r="X14" i="11"/>
  <c r="X17" i="11"/>
  <c r="X11" i="11"/>
  <c r="F6" i="13"/>
  <c r="E58" i="13"/>
  <c r="E37" i="13"/>
  <c r="E19" i="13"/>
  <c r="E10" i="13"/>
  <c r="E28" i="13"/>
  <c r="E46" i="13"/>
  <c r="E8" i="13"/>
  <c r="E43" i="13"/>
  <c r="E25" i="13"/>
  <c r="E13" i="13"/>
  <c r="E31" i="13"/>
  <c r="E40" i="13"/>
  <c r="E52" i="13"/>
  <c r="E55" i="13"/>
  <c r="E16" i="13"/>
  <c r="E49" i="13"/>
  <c r="E22" i="13"/>
  <c r="E34" i="13"/>
  <c r="A8" i="17"/>
  <c r="A8" i="14"/>
  <c r="F84" i="13"/>
  <c r="F11" i="13"/>
  <c r="F87" i="13"/>
  <c r="F90" i="13"/>
  <c r="F93" i="13"/>
  <c r="F96" i="13"/>
  <c r="F99" i="13"/>
  <c r="F102" i="13"/>
  <c r="F105" i="13"/>
  <c r="F108" i="13"/>
  <c r="F63" i="13"/>
  <c r="F66" i="13"/>
  <c r="F69" i="13"/>
  <c r="F72" i="13"/>
  <c r="F75" i="13"/>
  <c r="F78" i="13"/>
  <c r="F81" i="13"/>
  <c r="I397" i="13"/>
  <c r="I465" i="13"/>
  <c r="G187" i="13"/>
  <c r="I216" i="13"/>
  <c r="I482" i="13"/>
  <c r="I32" i="11"/>
  <c r="I391" i="13"/>
  <c r="I52" i="11"/>
  <c r="G52" i="13"/>
  <c r="I196" i="13"/>
  <c r="I72" i="17"/>
  <c r="G69" i="13"/>
  <c r="I128" i="13"/>
  <c r="I295" i="13"/>
  <c r="K60" i="11"/>
  <c r="I36" i="14"/>
  <c r="I8" i="14"/>
  <c r="K12" i="14"/>
  <c r="I52" i="17"/>
  <c r="K32" i="17"/>
  <c r="K16" i="14"/>
  <c r="K52" i="17"/>
  <c r="I292" i="13"/>
  <c r="G356" i="13"/>
  <c r="I149" i="13"/>
  <c r="G122" i="13"/>
  <c r="G368" i="13"/>
  <c r="G440" i="13"/>
  <c r="G251" i="13"/>
  <c r="I307" i="13"/>
  <c r="G93" i="13"/>
  <c r="K20" i="17"/>
  <c r="K44" i="14"/>
  <c r="K8" i="11"/>
  <c r="I12" i="17"/>
  <c r="K60" i="14"/>
  <c r="K52" i="14"/>
  <c r="K16" i="11"/>
  <c r="I16" i="17"/>
  <c r="G193" i="13"/>
  <c r="I254" i="13"/>
  <c r="I19" i="13"/>
  <c r="G471" i="13"/>
  <c r="I266" i="13"/>
  <c r="G330" i="13"/>
  <c r="G113" i="13"/>
  <c r="I68" i="11"/>
  <c r="K24" i="11"/>
  <c r="I81" i="13"/>
  <c r="I310" i="13"/>
  <c r="I72" i="11"/>
  <c r="I36" i="17"/>
  <c r="K72" i="17"/>
  <c r="I66" i="13"/>
  <c r="G49" i="13"/>
  <c r="I108" i="13"/>
  <c r="G420" i="13"/>
  <c r="I175" i="13"/>
  <c r="K44" i="17"/>
  <c r="K8" i="17"/>
  <c r="K48" i="17"/>
  <c r="I64" i="11"/>
  <c r="I60" i="17"/>
  <c r="I48" i="14"/>
  <c r="G28" i="13"/>
  <c r="G248" i="13"/>
  <c r="G397" i="13"/>
  <c r="G493" i="13"/>
  <c r="I283" i="13"/>
  <c r="I359" i="13"/>
  <c r="G22" i="13"/>
  <c r="G84" i="13"/>
  <c r="I385" i="13"/>
  <c r="I24" i="14"/>
  <c r="I28" i="14"/>
  <c r="G125" i="13"/>
  <c r="I400" i="13"/>
  <c r="G16" i="13"/>
  <c r="G78" i="13"/>
  <c r="G225" i="13"/>
  <c r="I13" i="13"/>
  <c r="G245" i="13"/>
  <c r="G310" i="13"/>
  <c r="G222" i="13"/>
  <c r="K28" i="11"/>
  <c r="I324" i="13"/>
  <c r="G385" i="13"/>
  <c r="G428" i="13"/>
  <c r="I113" i="13"/>
  <c r="G181" i="13"/>
  <c r="G10" i="13"/>
  <c r="I68" i="14"/>
  <c r="K48" i="14"/>
  <c r="G131" i="13"/>
  <c r="I64" i="14"/>
  <c r="I32" i="14"/>
  <c r="G75" i="13"/>
  <c r="G333" i="13"/>
  <c r="G146" i="13"/>
  <c r="G207" i="13"/>
  <c r="I56" i="11"/>
  <c r="G468" i="13"/>
  <c r="G219" i="13"/>
  <c r="G286" i="13"/>
  <c r="G149" i="13"/>
  <c r="G140" i="13"/>
  <c r="I207" i="13"/>
  <c r="G400" i="13"/>
  <c r="I289" i="13"/>
  <c r="I219" i="13"/>
  <c r="G278" i="13"/>
  <c r="I49" i="13"/>
  <c r="K40" i="14"/>
  <c r="I454" i="13"/>
  <c r="G474" i="13"/>
  <c r="G327" i="13"/>
  <c r="G283" i="13"/>
  <c r="K32" i="11"/>
  <c r="I20" i="17"/>
  <c r="G394" i="13"/>
  <c r="K56" i="14"/>
  <c r="G254" i="13"/>
  <c r="G184" i="13"/>
  <c r="G204" i="13"/>
  <c r="I40" i="13"/>
  <c r="I99" i="13"/>
  <c r="I260" i="13"/>
  <c r="I187" i="13"/>
  <c r="G116" i="13"/>
  <c r="G178" i="13"/>
  <c r="G362" i="13"/>
  <c r="I155" i="13"/>
  <c r="I350" i="13"/>
  <c r="I414" i="13"/>
  <c r="G40" i="13"/>
  <c r="I146" i="13"/>
  <c r="G423" i="13"/>
  <c r="G498" i="13"/>
  <c r="G257" i="13"/>
  <c r="I342" i="13"/>
  <c r="G408" i="13"/>
  <c r="G213" i="13"/>
  <c r="G237" i="13"/>
  <c r="I420" i="13"/>
  <c r="I34" i="13"/>
  <c r="G318" i="13"/>
  <c r="K40" i="17"/>
  <c r="K76" i="11"/>
  <c r="K20" i="14"/>
  <c r="I90" i="13"/>
  <c r="I52" i="14"/>
  <c r="K60" i="17"/>
  <c r="G66" i="13"/>
  <c r="G55" i="13"/>
  <c r="I56" i="17"/>
  <c r="I134" i="13"/>
  <c r="I240" i="13"/>
  <c r="G304" i="13"/>
  <c r="G81" i="13"/>
  <c r="K72" i="14"/>
  <c r="I321" i="13"/>
  <c r="I382" i="13"/>
  <c r="I181" i="13"/>
  <c r="G175" i="13"/>
  <c r="K24" i="17"/>
  <c r="I40" i="11"/>
  <c r="K8" i="14"/>
  <c r="K56" i="17"/>
  <c r="I16" i="11"/>
  <c r="I48" i="17"/>
  <c r="K76" i="14"/>
  <c r="I96" i="13"/>
  <c r="G160" i="13"/>
  <c r="I498" i="13"/>
  <c r="I313" i="13"/>
  <c r="I169" i="13"/>
  <c r="I234" i="13"/>
  <c r="K24" i="14"/>
  <c r="K36" i="17"/>
  <c r="I16" i="14"/>
  <c r="K28" i="14"/>
  <c r="I178" i="13"/>
  <c r="K64" i="14"/>
  <c r="I468" i="13"/>
  <c r="I55" i="13"/>
  <c r="G353" i="13"/>
  <c r="G31" i="13"/>
  <c r="I72" i="13"/>
  <c r="G134" i="13"/>
  <c r="I457" i="13"/>
  <c r="I60" i="14"/>
  <c r="K68" i="17"/>
  <c r="I122" i="13"/>
  <c r="I28" i="17"/>
  <c r="I8" i="17"/>
  <c r="I24" i="17"/>
  <c r="I28" i="11"/>
  <c r="G99" i="13"/>
  <c r="G298" i="13"/>
  <c r="I362" i="13"/>
  <c r="I371" i="13"/>
  <c r="I58" i="13"/>
  <c r="G374" i="13"/>
  <c r="G437" i="13"/>
  <c r="G105" i="13"/>
  <c r="K76" i="17"/>
  <c r="I44" i="11"/>
  <c r="I25" i="13"/>
  <c r="G266" i="13"/>
  <c r="K36" i="14"/>
  <c r="I28" i="13"/>
  <c r="I160" i="13"/>
  <c r="I471" i="13"/>
  <c r="I237" i="13"/>
  <c r="G190" i="13"/>
  <c r="I193" i="13"/>
  <c r="G260" i="13"/>
  <c r="I63" i="13"/>
  <c r="I20" i="11"/>
  <c r="I272" i="13"/>
  <c r="I336" i="13"/>
  <c r="I286" i="13"/>
  <c r="I72" i="14"/>
  <c r="K12" i="17"/>
  <c r="I48" i="11"/>
  <c r="I474" i="13"/>
  <c r="I68" i="17"/>
  <c r="I44" i="14"/>
  <c r="K32" i="14"/>
  <c r="G196" i="13"/>
  <c r="G448" i="13"/>
  <c r="I76" i="17"/>
  <c r="G443" i="13"/>
  <c r="G350" i="13"/>
  <c r="I64" i="17"/>
  <c r="I24" i="11"/>
  <c r="I76" i="11"/>
  <c r="G90" i="13"/>
  <c r="I152" i="13"/>
  <c r="I327" i="13"/>
  <c r="I485" i="13"/>
  <c r="G166" i="13"/>
  <c r="I228" i="13"/>
  <c r="I490" i="13"/>
  <c r="I248" i="13"/>
  <c r="I379" i="13"/>
  <c r="I119" i="13"/>
  <c r="G382" i="13"/>
  <c r="G163" i="13"/>
  <c r="G25" i="13"/>
  <c r="I12" i="11"/>
  <c r="I163" i="13"/>
  <c r="G313" i="13"/>
  <c r="G345" i="13"/>
  <c r="G460" i="13"/>
  <c r="G411" i="13"/>
  <c r="I434" i="13"/>
  <c r="I116" i="13"/>
  <c r="I411" i="13"/>
  <c r="G34" i="13"/>
  <c r="G234" i="13"/>
  <c r="I257" i="13"/>
  <c r="I394" i="13"/>
  <c r="I190" i="13"/>
  <c r="G231" i="13"/>
  <c r="G339" i="13"/>
  <c r="I408" i="13"/>
  <c r="G240" i="13"/>
  <c r="K68" i="11"/>
  <c r="I125" i="13"/>
  <c r="I388" i="13"/>
  <c r="I213" i="13"/>
  <c r="K64" i="17"/>
  <c r="K64" i="11"/>
  <c r="K40" i="11"/>
  <c r="I339" i="13"/>
  <c r="I84" i="13"/>
  <c r="I199" i="13"/>
  <c r="G454" i="13"/>
  <c r="I451" i="13"/>
  <c r="I374" i="13"/>
  <c r="I43" i="13"/>
  <c r="I298" i="13"/>
  <c r="G405" i="13"/>
  <c r="G210" i="13"/>
  <c r="K36" i="11"/>
  <c r="I22" i="13"/>
  <c r="G155" i="13"/>
  <c r="I231" i="13"/>
  <c r="I225" i="13"/>
  <c r="K16" i="17"/>
  <c r="K20" i="11"/>
  <c r="G417" i="13"/>
  <c r="G58" i="13"/>
  <c r="G108" i="13"/>
  <c r="G228" i="13"/>
  <c r="G482" i="13"/>
  <c r="G365" i="13"/>
  <c r="G479" i="13"/>
  <c r="G485" i="13"/>
  <c r="K72" i="11"/>
  <c r="G46" i="13"/>
  <c r="K68" i="14"/>
  <c r="G119" i="13"/>
  <c r="I204" i="13"/>
  <c r="I278" i="13"/>
  <c r="I93" i="13"/>
  <c r="G63" i="13"/>
  <c r="G295" i="13"/>
  <c r="G143" i="13"/>
  <c r="I356" i="13"/>
  <c r="I423" i="13"/>
  <c r="I16" i="13"/>
  <c r="I428" i="13"/>
  <c r="I330" i="13"/>
  <c r="I448" i="13"/>
  <c r="I20" i="14"/>
  <c r="G457" i="13"/>
  <c r="I269" i="13"/>
  <c r="G272" i="13"/>
  <c r="G13" i="13"/>
  <c r="G102" i="13"/>
  <c r="G216" i="13"/>
  <c r="G289" i="13"/>
  <c r="G391" i="13"/>
  <c r="I210" i="13"/>
  <c r="I417" i="13"/>
  <c r="I275" i="13"/>
  <c r="I37" i="13"/>
  <c r="G87" i="13"/>
  <c r="G96" i="13"/>
  <c r="I40" i="17"/>
  <c r="I56" i="14"/>
  <c r="I69" i="13"/>
  <c r="G72" i="13"/>
  <c r="I76" i="14"/>
  <c r="G342" i="13"/>
  <c r="I345" i="13"/>
  <c r="G451" i="13"/>
  <c r="G414" i="13"/>
  <c r="I493" i="13"/>
  <c r="I301" i="13"/>
  <c r="G434" i="13"/>
  <c r="I12" i="14"/>
  <c r="G137" i="13"/>
  <c r="I368" i="13"/>
  <c r="I304" i="13"/>
  <c r="I251" i="13"/>
  <c r="G172" i="13"/>
  <c r="I263" i="13"/>
  <c r="G263" i="13"/>
  <c r="G199" i="13"/>
  <c r="K44" i="11"/>
  <c r="K28" i="17"/>
  <c r="G371" i="13"/>
  <c r="I440" i="13"/>
  <c r="I479" i="13"/>
  <c r="I102" i="13"/>
  <c r="G169" i="13"/>
  <c r="I437" i="13"/>
  <c r="I353" i="13"/>
  <c r="I431" i="13"/>
  <c r="I131" i="13"/>
  <c r="I31" i="13"/>
  <c r="I105" i="13"/>
  <c r="I75" i="13"/>
  <c r="G307" i="13"/>
  <c r="G379" i="13"/>
  <c r="G490" i="13"/>
  <c r="K52" i="11"/>
  <c r="I52" i="13"/>
  <c r="G37" i="13"/>
  <c r="I87" i="13"/>
  <c r="I166" i="13"/>
  <c r="I172" i="13"/>
  <c r="I143" i="13"/>
  <c r="G301" i="13"/>
  <c r="G269" i="13"/>
  <c r="I222" i="13"/>
  <c r="I443" i="13"/>
  <c r="G359" i="13"/>
  <c r="I460" i="13"/>
  <c r="I44" i="17"/>
  <c r="I405" i="13"/>
  <c r="I333" i="13"/>
  <c r="G465" i="13"/>
  <c r="I137" i="13"/>
  <c r="G292" i="13"/>
  <c r="I60" i="11"/>
  <c r="I10" i="13"/>
  <c r="I46" i="13"/>
  <c r="I318" i="13"/>
  <c r="I140" i="13"/>
  <c r="G128" i="13"/>
  <c r="I365" i="13"/>
  <c r="G43" i="13"/>
  <c r="G431" i="13"/>
  <c r="G321" i="13"/>
  <c r="I32" i="17"/>
  <c r="I40" i="14"/>
  <c r="K48" i="11"/>
  <c r="I245" i="13"/>
  <c r="G19" i="13"/>
  <c r="I184" i="13"/>
  <c r="G336" i="13"/>
  <c r="G324" i="13"/>
  <c r="I78" i="13"/>
  <c r="K56" i="11"/>
  <c r="G388" i="13"/>
  <c r="G275" i="13"/>
  <c r="G152" i="13"/>
  <c r="I36" i="11"/>
  <c r="E333" i="13"/>
  <c r="E330" i="13"/>
  <c r="E249" i="13"/>
  <c r="E170" i="13"/>
  <c r="E211" i="13"/>
  <c r="E345" i="13"/>
  <c r="E79" i="13"/>
  <c r="E327" i="13"/>
  <c r="E324" i="13"/>
  <c r="E29" i="13"/>
  <c r="E126" i="13"/>
  <c r="E342" i="13"/>
  <c r="E339" i="13"/>
  <c r="E336" i="13"/>
  <c r="E321" i="13"/>
  <c r="E318" i="13"/>
  <c r="E316" i="13"/>
  <c r="E284" i="13"/>
  <c r="F454" i="13"/>
  <c r="F451" i="13"/>
  <c r="F448" i="13"/>
  <c r="F409" i="13"/>
  <c r="F360" i="13"/>
  <c r="F299" i="13"/>
  <c r="F226" i="13"/>
  <c r="F141" i="13"/>
  <c r="F94" i="13"/>
  <c r="F44" i="13"/>
  <c r="F429" i="13"/>
  <c r="F386" i="13"/>
  <c r="F331" i="13"/>
  <c r="F264" i="13"/>
  <c r="F185" i="13"/>
  <c r="F460" i="13"/>
  <c r="F457" i="13"/>
  <c r="F380" i="13"/>
  <c r="F135" i="13"/>
  <c r="F325" i="13"/>
  <c r="F38" i="13"/>
  <c r="F179" i="13"/>
  <c r="F420" i="13"/>
  <c r="F417" i="13"/>
  <c r="F414" i="13"/>
  <c r="F405" i="13"/>
  <c r="F408" i="13"/>
  <c r="F258" i="13"/>
  <c r="F354" i="13"/>
  <c r="F423" i="13"/>
  <c r="F220" i="13"/>
  <c r="F411" i="13"/>
  <c r="F88" i="13"/>
  <c r="F293" i="13"/>
  <c r="E302" i="13"/>
  <c r="E229" i="13"/>
  <c r="E144" i="13"/>
  <c r="E474" i="13"/>
  <c r="E471" i="13"/>
  <c r="E468" i="13"/>
  <c r="E465" i="13"/>
  <c r="E432" i="13"/>
  <c r="E389" i="13"/>
  <c r="E363" i="13"/>
  <c r="E334" i="13"/>
  <c r="E267" i="13"/>
  <c r="E188" i="13"/>
  <c r="E97" i="13"/>
  <c r="E47" i="13"/>
  <c r="E449" i="13"/>
  <c r="E412" i="13"/>
  <c r="E463" i="13"/>
  <c r="F428" i="13"/>
  <c r="F383" i="13"/>
  <c r="F328" i="13"/>
  <c r="F182" i="13"/>
  <c r="F406" i="13"/>
  <c r="F357" i="13"/>
  <c r="F296" i="13"/>
  <c r="F223" i="13"/>
  <c r="F138" i="13"/>
  <c r="F91" i="13"/>
  <c r="F41" i="13"/>
  <c r="F261" i="13"/>
  <c r="F443" i="13"/>
  <c r="F440" i="13"/>
  <c r="F437" i="13"/>
  <c r="F434" i="13"/>
  <c r="F431" i="13"/>
  <c r="F394" i="13"/>
  <c r="F391" i="13"/>
  <c r="F388" i="13"/>
  <c r="F385" i="13"/>
  <c r="F382" i="13"/>
  <c r="F379" i="13"/>
  <c r="F322" i="13"/>
  <c r="F255" i="13"/>
  <c r="F176" i="13"/>
  <c r="F351" i="13"/>
  <c r="F290" i="13"/>
  <c r="F217" i="13"/>
  <c r="F132" i="13"/>
  <c r="F85" i="13"/>
  <c r="F35" i="13"/>
  <c r="F400" i="13"/>
  <c r="F397" i="13"/>
  <c r="F343" i="13"/>
  <c r="F276" i="13"/>
  <c r="F197" i="13"/>
  <c r="F498" i="13"/>
  <c r="F483" i="13"/>
  <c r="F458" i="13"/>
  <c r="F421" i="13"/>
  <c r="F372" i="13"/>
  <c r="F311" i="13"/>
  <c r="F238" i="13"/>
  <c r="F153" i="13"/>
  <c r="F106" i="13"/>
  <c r="F56" i="13"/>
  <c r="F491" i="13"/>
  <c r="F472" i="13"/>
  <c r="F441" i="13"/>
  <c r="F398" i="13"/>
  <c r="F190" i="13"/>
  <c r="F193" i="13"/>
  <c r="F184" i="13"/>
  <c r="F187" i="13"/>
  <c r="F178" i="13"/>
  <c r="F181" i="13"/>
  <c r="F172" i="13"/>
  <c r="F175" i="13"/>
  <c r="F166" i="13"/>
  <c r="F169" i="13"/>
  <c r="F160" i="13"/>
  <c r="F163" i="13"/>
  <c r="F67" i="13"/>
  <c r="F114" i="13"/>
  <c r="F196" i="13"/>
  <c r="F17" i="13"/>
  <c r="F199" i="13"/>
  <c r="F170" i="13"/>
  <c r="F345" i="13"/>
  <c r="F342" i="13"/>
  <c r="F321" i="13"/>
  <c r="F79" i="13"/>
  <c r="F333" i="13"/>
  <c r="F330" i="13"/>
  <c r="F126" i="13"/>
  <c r="F339" i="13"/>
  <c r="F336" i="13"/>
  <c r="F318" i="13"/>
  <c r="F284" i="13"/>
  <c r="F327" i="13"/>
  <c r="F324" i="13"/>
  <c r="F211" i="13"/>
  <c r="F29" i="13"/>
  <c r="F249" i="13"/>
  <c r="F365" i="13"/>
  <c r="F362" i="13"/>
  <c r="F359" i="13"/>
  <c r="F356" i="13"/>
  <c r="F353" i="13"/>
  <c r="F350" i="13"/>
  <c r="F287" i="13"/>
  <c r="F214" i="13"/>
  <c r="F129" i="13"/>
  <c r="F82" i="13"/>
  <c r="F32" i="13"/>
  <c r="F319" i="13"/>
  <c r="F252" i="13"/>
  <c r="F173" i="13"/>
  <c r="F374" i="13"/>
  <c r="F371" i="13"/>
  <c r="F368" i="13"/>
  <c r="F270" i="13"/>
  <c r="F191" i="13"/>
  <c r="F485" i="13"/>
  <c r="F482" i="13"/>
  <c r="F479" i="13"/>
  <c r="F452" i="13"/>
  <c r="F415" i="13"/>
  <c r="F232" i="13"/>
  <c r="F147" i="13"/>
  <c r="F100" i="13"/>
  <c r="F50" i="13"/>
  <c r="F466" i="13"/>
  <c r="F435" i="13"/>
  <c r="F366" i="13"/>
  <c r="F305" i="13"/>
  <c r="F392" i="13"/>
  <c r="F337" i="13"/>
  <c r="F308" i="13"/>
  <c r="F103" i="13"/>
  <c r="F53" i="13"/>
  <c r="F469" i="13"/>
  <c r="F490" i="13"/>
  <c r="F273" i="13"/>
  <c r="F438" i="13"/>
  <c r="F418" i="13"/>
  <c r="F340" i="13"/>
  <c r="F150" i="13"/>
  <c r="F194" i="13"/>
  <c r="F493" i="13"/>
  <c r="F455" i="13"/>
  <c r="F395" i="13"/>
  <c r="F369" i="13"/>
  <c r="F480" i="13"/>
  <c r="F235" i="13"/>
  <c r="E69" i="13"/>
  <c r="E96" i="13"/>
  <c r="E99" i="13"/>
  <c r="E102" i="13"/>
  <c r="E84" i="13"/>
  <c r="E81" i="13"/>
  <c r="E108" i="13"/>
  <c r="E63" i="13"/>
  <c r="E72" i="13"/>
  <c r="E93" i="13"/>
  <c r="E90" i="13"/>
  <c r="E78" i="13"/>
  <c r="E75" i="13"/>
  <c r="E66" i="13"/>
  <c r="E105" i="13"/>
  <c r="E61" i="13"/>
  <c r="E87" i="13"/>
  <c r="E11" i="13"/>
  <c r="E444" i="13"/>
  <c r="E401" i="13"/>
  <c r="E59" i="13"/>
  <c r="E499" i="13"/>
  <c r="E200" i="13"/>
  <c r="E241" i="13"/>
  <c r="E156" i="13"/>
  <c r="E346" i="13"/>
  <c r="E279" i="13"/>
  <c r="E461" i="13"/>
  <c r="E424" i="13"/>
  <c r="E494" i="13"/>
  <c r="E475" i="13"/>
  <c r="E486" i="13"/>
  <c r="E109" i="13"/>
  <c r="E501" i="13"/>
  <c r="E375" i="13"/>
  <c r="E314" i="13"/>
  <c r="E237" i="13"/>
  <c r="E228" i="13"/>
  <c r="E231" i="13"/>
  <c r="E222" i="13"/>
  <c r="E216" i="13"/>
  <c r="E202" i="13"/>
  <c r="E240" i="13"/>
  <c r="E20" i="13"/>
  <c r="E234" i="13"/>
  <c r="E207" i="13"/>
  <c r="E117" i="13"/>
  <c r="E161" i="13"/>
  <c r="E70" i="13"/>
  <c r="E225" i="13"/>
  <c r="E219" i="13"/>
  <c r="E210" i="13"/>
  <c r="E213" i="13"/>
  <c r="E204" i="13"/>
  <c r="E179" i="13"/>
  <c r="E403" i="13"/>
  <c r="E380" i="13"/>
  <c r="E411" i="13"/>
  <c r="E354" i="13"/>
  <c r="E420" i="13"/>
  <c r="E258" i="13"/>
  <c r="E135" i="13"/>
  <c r="E220" i="13"/>
  <c r="E405" i="13"/>
  <c r="E423" i="13"/>
  <c r="E414" i="13"/>
  <c r="E88" i="13"/>
  <c r="E293" i="13"/>
  <c r="E325" i="13"/>
  <c r="E408" i="13"/>
  <c r="E38" i="13"/>
  <c r="E417" i="13"/>
  <c r="E196" i="13"/>
  <c r="E199" i="13"/>
  <c r="E158" i="13"/>
  <c r="E187" i="13"/>
  <c r="E190" i="13"/>
  <c r="E193" i="13"/>
  <c r="E178" i="13"/>
  <c r="E175" i="13"/>
  <c r="E166" i="13"/>
  <c r="E181" i="13"/>
  <c r="E67" i="13"/>
  <c r="E163" i="13"/>
  <c r="E184" i="13"/>
  <c r="E169" i="13"/>
  <c r="E172" i="13"/>
  <c r="E17" i="13"/>
  <c r="E160" i="13"/>
  <c r="E114" i="13"/>
  <c r="E290" i="13"/>
  <c r="E397" i="13"/>
  <c r="E388" i="13"/>
  <c r="E379" i="13"/>
  <c r="E176" i="13"/>
  <c r="E377" i="13"/>
  <c r="E351" i="13"/>
  <c r="E400" i="13"/>
  <c r="E391" i="13"/>
  <c r="E382" i="13"/>
  <c r="E255" i="13"/>
  <c r="E85" i="13"/>
  <c r="E35" i="13"/>
  <c r="E217" i="13"/>
  <c r="E394" i="13"/>
  <c r="E385" i="13"/>
  <c r="E322" i="13"/>
  <c r="E132" i="13"/>
  <c r="E243" i="13"/>
  <c r="E251" i="13"/>
  <c r="E254" i="13"/>
  <c r="E269" i="13"/>
  <c r="E275" i="13"/>
  <c r="E245" i="13"/>
  <c r="E73" i="13"/>
  <c r="E120" i="13"/>
  <c r="E257" i="13"/>
  <c r="E260" i="13"/>
  <c r="E278" i="13"/>
  <c r="E205" i="13"/>
  <c r="E272" i="13"/>
  <c r="E164" i="13"/>
  <c r="E248" i="13"/>
  <c r="E263" i="13"/>
  <c r="E266" i="13"/>
  <c r="E23" i="13"/>
  <c r="E152" i="13"/>
  <c r="E146" i="13"/>
  <c r="E143" i="13"/>
  <c r="E137" i="13"/>
  <c r="E128" i="13"/>
  <c r="E134" i="13"/>
  <c r="E131" i="13"/>
  <c r="E125" i="13"/>
  <c r="E140" i="13"/>
  <c r="E149" i="13"/>
  <c r="E122" i="13"/>
  <c r="E119" i="13"/>
  <c r="E113" i="13"/>
  <c r="E116" i="13"/>
  <c r="E64" i="13"/>
  <c r="E14" i="13"/>
  <c r="E155" i="13"/>
  <c r="E111" i="13"/>
  <c r="AS3" i="14"/>
  <c r="AC3" i="14"/>
  <c r="E32" i="13"/>
  <c r="E368" i="13"/>
  <c r="E129" i="13"/>
  <c r="E374" i="13"/>
  <c r="E353" i="13"/>
  <c r="E252" i="13"/>
  <c r="E348" i="13"/>
  <c r="E214" i="13"/>
  <c r="E173" i="13"/>
  <c r="E350" i="13"/>
  <c r="E359" i="13"/>
  <c r="E82" i="13"/>
  <c r="E287" i="13"/>
  <c r="E365" i="13"/>
  <c r="E356" i="13"/>
  <c r="E371" i="13"/>
  <c r="E362" i="13"/>
  <c r="E319" i="13"/>
  <c r="F241" i="13"/>
  <c r="F401" i="13"/>
  <c r="F279" i="13"/>
  <c r="F314" i="13"/>
  <c r="F499" i="13"/>
  <c r="F59" i="13"/>
  <c r="F461" i="13"/>
  <c r="F444" i="13"/>
  <c r="F200" i="13"/>
  <c r="F346" i="13"/>
  <c r="F486" i="13"/>
  <c r="F424" i="13"/>
  <c r="F109" i="13"/>
  <c r="F156" i="13"/>
  <c r="F494" i="13"/>
  <c r="F475" i="13"/>
  <c r="F375" i="13"/>
  <c r="F283" i="13"/>
  <c r="F292" i="13"/>
  <c r="F208" i="13"/>
  <c r="F76" i="13"/>
  <c r="F26" i="13"/>
  <c r="F246" i="13"/>
  <c r="F301" i="13"/>
  <c r="F313" i="13"/>
  <c r="F310" i="13"/>
  <c r="F307" i="13"/>
  <c r="F123" i="13"/>
  <c r="F289" i="13"/>
  <c r="F298" i="13"/>
  <c r="F295" i="13"/>
  <c r="F304" i="13"/>
  <c r="F167" i="13"/>
  <c r="F286" i="13"/>
  <c r="E386" i="13"/>
  <c r="E457" i="13"/>
  <c r="E331" i="13"/>
  <c r="E454" i="13"/>
  <c r="E141" i="13"/>
  <c r="E446" i="13"/>
  <c r="E429" i="13"/>
  <c r="E460" i="13"/>
  <c r="E299" i="13"/>
  <c r="E226" i="13"/>
  <c r="E94" i="13"/>
  <c r="E409" i="13"/>
  <c r="E44" i="13"/>
  <c r="E360" i="13"/>
  <c r="E264" i="13"/>
  <c r="E451" i="13"/>
  <c r="E185" i="13"/>
  <c r="E448" i="13"/>
  <c r="F257" i="13"/>
  <c r="F254" i="13"/>
  <c r="F251" i="13"/>
  <c r="F248" i="13"/>
  <c r="F245" i="13"/>
  <c r="F164" i="13"/>
  <c r="F205" i="13"/>
  <c r="F120" i="13"/>
  <c r="F73" i="13"/>
  <c r="F23" i="13"/>
  <c r="F278" i="13"/>
  <c r="F275" i="13"/>
  <c r="F272" i="13"/>
  <c r="F269" i="13"/>
  <c r="F266" i="13"/>
  <c r="F263" i="13"/>
  <c r="F260" i="13"/>
  <c r="E415" i="13"/>
  <c r="E366" i="13"/>
  <c r="E305" i="13"/>
  <c r="E232" i="13"/>
  <c r="E477" i="13"/>
  <c r="E485" i="13"/>
  <c r="E482" i="13"/>
  <c r="E479" i="13"/>
  <c r="E452" i="13"/>
  <c r="E337" i="13"/>
  <c r="E270" i="13"/>
  <c r="E191" i="13"/>
  <c r="E100" i="13"/>
  <c r="E50" i="13"/>
  <c r="E147" i="13"/>
  <c r="E466" i="13"/>
  <c r="E435" i="13"/>
  <c r="E392" i="13"/>
  <c r="AS3" i="17"/>
  <c r="AC3" i="17"/>
  <c r="E372" i="13"/>
  <c r="E197" i="13"/>
  <c r="E458" i="13"/>
  <c r="E496" i="13"/>
  <c r="E238" i="13"/>
  <c r="E483" i="13"/>
  <c r="E398" i="13"/>
  <c r="E106" i="13"/>
  <c r="E498" i="13"/>
  <c r="E472" i="13"/>
  <c r="E153" i="13"/>
  <c r="E56" i="13"/>
  <c r="E276" i="13"/>
  <c r="E491" i="13"/>
  <c r="E311" i="13"/>
  <c r="E441" i="13"/>
  <c r="E421" i="13"/>
  <c r="E343" i="13"/>
  <c r="F216" i="13"/>
  <c r="F213" i="13"/>
  <c r="F231" i="13"/>
  <c r="F228" i="13"/>
  <c r="F225" i="13"/>
  <c r="F210" i="13"/>
  <c r="F70" i="13"/>
  <c r="F20" i="13"/>
  <c r="F161" i="13"/>
  <c r="F240" i="13"/>
  <c r="F237" i="13"/>
  <c r="F204" i="13"/>
  <c r="F117" i="13"/>
  <c r="F234" i="13"/>
  <c r="F207" i="13"/>
  <c r="F222" i="13"/>
  <c r="F219" i="13"/>
  <c r="E53" i="13"/>
  <c r="E194" i="13"/>
  <c r="E308" i="13"/>
  <c r="E103" i="13"/>
  <c r="E488" i="13"/>
  <c r="E369" i="13"/>
  <c r="E490" i="13"/>
  <c r="E150" i="13"/>
  <c r="E455" i="13"/>
  <c r="E418" i="13"/>
  <c r="E235" i="13"/>
  <c r="E395" i="13"/>
  <c r="E438" i="13"/>
  <c r="E480" i="13"/>
  <c r="E340" i="13"/>
  <c r="E273" i="13"/>
  <c r="E469" i="13"/>
  <c r="E493" i="13"/>
  <c r="F146" i="13"/>
  <c r="F137" i="13"/>
  <c r="F140" i="13"/>
  <c r="F143" i="13"/>
  <c r="F134" i="13"/>
  <c r="F125" i="13"/>
  <c r="F122" i="13"/>
  <c r="F113" i="13"/>
  <c r="F119" i="13"/>
  <c r="F152" i="13"/>
  <c r="F14" i="13"/>
  <c r="F155" i="13"/>
  <c r="F64" i="13"/>
  <c r="F116" i="13"/>
  <c r="F149" i="13"/>
  <c r="F131" i="13"/>
  <c r="F128" i="13"/>
  <c r="F10" i="13"/>
  <c r="F40" i="13"/>
  <c r="F46" i="13"/>
  <c r="F58" i="13"/>
  <c r="F25" i="13"/>
  <c r="F52" i="13"/>
  <c r="F55" i="13"/>
  <c r="F16" i="13"/>
  <c r="F49" i="13"/>
  <c r="F22" i="13"/>
  <c r="F13" i="13"/>
  <c r="F19" i="13"/>
  <c r="F37" i="13"/>
  <c r="F43" i="13"/>
  <c r="F34" i="13"/>
  <c r="AS3" i="11"/>
  <c r="AC3" i="11"/>
  <c r="F28" i="13"/>
  <c r="F31" i="13"/>
  <c r="F334" i="13"/>
  <c r="F449" i="13"/>
  <c r="F188" i="13"/>
  <c r="F363" i="13"/>
  <c r="F144" i="13"/>
  <c r="F97" i="13"/>
  <c r="F474" i="13"/>
  <c r="F471" i="13"/>
  <c r="F412" i="13"/>
  <c r="F468" i="13"/>
  <c r="F267" i="13"/>
  <c r="F47" i="13"/>
  <c r="F229" i="13"/>
  <c r="F302" i="13"/>
  <c r="F432" i="13"/>
  <c r="F389" i="13"/>
  <c r="F465" i="13"/>
  <c r="E437" i="13"/>
  <c r="E41" i="13"/>
  <c r="E434" i="13"/>
  <c r="E431" i="13"/>
  <c r="E443" i="13"/>
  <c r="E357" i="13"/>
  <c r="E328" i="13"/>
  <c r="E406" i="13"/>
  <c r="E223" i="13"/>
  <c r="E138" i="13"/>
  <c r="E91" i="13"/>
  <c r="E296" i="13"/>
  <c r="E440" i="13"/>
  <c r="E428" i="13"/>
  <c r="E182" i="13"/>
  <c r="E383" i="13"/>
  <c r="E261" i="13"/>
  <c r="E426" i="13"/>
  <c r="E283" i="13"/>
  <c r="E313" i="13"/>
  <c r="E26" i="13"/>
  <c r="E123" i="13"/>
  <c r="E289" i="13"/>
  <c r="E295" i="13"/>
  <c r="E167" i="13"/>
  <c r="E246" i="13"/>
  <c r="E208" i="13"/>
  <c r="E286" i="13"/>
  <c r="E310" i="13"/>
  <c r="E76" i="13"/>
  <c r="E298" i="13"/>
  <c r="E301" i="13"/>
  <c r="E304" i="13"/>
  <c r="E307" i="13"/>
  <c r="E292" i="13"/>
  <c r="E281" i="13"/>
</calcChain>
</file>

<file path=xl/sharedStrings.xml><?xml version="1.0" encoding="utf-8"?>
<sst xmlns="http://schemas.openxmlformats.org/spreadsheetml/2006/main" count="602" uniqueCount="287">
  <si>
    <t>Building Operation</t>
  </si>
  <si>
    <t>Daylighting</t>
  </si>
  <si>
    <t>High Impact</t>
  </si>
  <si>
    <t>Medium Impact</t>
  </si>
  <si>
    <t>Low Impact</t>
  </si>
  <si>
    <t>+</t>
  </si>
  <si>
    <t>-</t>
  </si>
  <si>
    <t>Dropdown</t>
  </si>
  <si>
    <t>Buchstabe o</t>
  </si>
  <si>
    <t xml:space="preserve">Kennwort Blattschutz: </t>
  </si>
  <si>
    <t>Impact</t>
  </si>
  <si>
    <t>X</t>
  </si>
  <si>
    <t>O</t>
  </si>
  <si>
    <t>Hoher Einfluss</t>
  </si>
  <si>
    <t>Mittlerer Einfluss</t>
  </si>
  <si>
    <t>Geringer Einfluss</t>
  </si>
  <si>
    <t>Nicht zutreffend</t>
  </si>
  <si>
    <t>Max</t>
  </si>
  <si>
    <t>leer</t>
  </si>
  <si>
    <t>Maximum</t>
  </si>
  <si>
    <t>Abzug</t>
  </si>
  <si>
    <t>Sprache</t>
  </si>
  <si>
    <t>D</t>
  </si>
  <si>
    <t>E</t>
  </si>
  <si>
    <t>Language / Sprache</t>
  </si>
  <si>
    <t>Not Applicable</t>
  </si>
  <si>
    <t>Use of Building</t>
  </si>
  <si>
    <t>Domestic Hot Water</t>
  </si>
  <si>
    <t>Progress / Fortschritt</t>
  </si>
  <si>
    <t>Project:</t>
  </si>
  <si>
    <t>First Name / Vorname</t>
  </si>
  <si>
    <t>Surname / Nachname</t>
  </si>
  <si>
    <t>Building Massing</t>
  </si>
  <si>
    <t>Natural  Ventilation</t>
  </si>
  <si>
    <t>Mechanical Ventilation</t>
  </si>
  <si>
    <t>Sewage Concept</t>
  </si>
  <si>
    <t>Energy Consumption</t>
  </si>
  <si>
    <t>Water Concept</t>
  </si>
  <si>
    <t>Energy Supply</t>
  </si>
  <si>
    <t>sol·id·ar MASTER</t>
  </si>
  <si>
    <t/>
  </si>
  <si>
    <t>M11</t>
  </si>
  <si>
    <t>O13</t>
  </si>
  <si>
    <t>Q15</t>
  </si>
  <si>
    <t>S17</t>
  </si>
  <si>
    <t>U19</t>
  </si>
  <si>
    <t>W21</t>
  </si>
  <si>
    <t>Y23</t>
  </si>
  <si>
    <t>AA25</t>
  </si>
  <si>
    <t>AC27</t>
  </si>
  <si>
    <t>AE29</t>
  </si>
  <si>
    <t>AG31</t>
  </si>
  <si>
    <t>AI33</t>
  </si>
  <si>
    <t>AK35</t>
  </si>
  <si>
    <t>AM37</t>
  </si>
  <si>
    <t>AO39</t>
  </si>
  <si>
    <t>AQ41</t>
  </si>
  <si>
    <t>AS43</t>
  </si>
  <si>
    <t>M15</t>
  </si>
  <si>
    <t>O17</t>
  </si>
  <si>
    <t>Q19</t>
  </si>
  <si>
    <t>S21</t>
  </si>
  <si>
    <t>U23</t>
  </si>
  <si>
    <t>W25</t>
  </si>
  <si>
    <t>Y27</t>
  </si>
  <si>
    <t>AA29</t>
  </si>
  <si>
    <t>AC31</t>
  </si>
  <si>
    <t>AE33</t>
  </si>
  <si>
    <t>AG35</t>
  </si>
  <si>
    <t>AI37</t>
  </si>
  <si>
    <t>AK39</t>
  </si>
  <si>
    <t>AM41</t>
  </si>
  <si>
    <t>AO43</t>
  </si>
  <si>
    <t>AQ45</t>
  </si>
  <si>
    <t>M19</t>
  </si>
  <si>
    <t>O21</t>
  </si>
  <si>
    <t>Q23</t>
  </si>
  <si>
    <t>S25</t>
  </si>
  <si>
    <t>U27</t>
  </si>
  <si>
    <t>W29</t>
  </si>
  <si>
    <t>Y31</t>
  </si>
  <si>
    <t>AA33</t>
  </si>
  <si>
    <t>AC35</t>
  </si>
  <si>
    <t>AE37</t>
  </si>
  <si>
    <t>AG39</t>
  </si>
  <si>
    <t>AI41</t>
  </si>
  <si>
    <t>AK43</t>
  </si>
  <si>
    <t>AM45</t>
  </si>
  <si>
    <t>AO47</t>
  </si>
  <si>
    <t>M23</t>
  </si>
  <si>
    <t>O25</t>
  </si>
  <si>
    <t>Q27</t>
  </si>
  <si>
    <t>S29</t>
  </si>
  <si>
    <t>U31</t>
  </si>
  <si>
    <t>W33</t>
  </si>
  <si>
    <t>Y35</t>
  </si>
  <si>
    <t>AA37</t>
  </si>
  <si>
    <t>AC39</t>
  </si>
  <si>
    <t>AE41</t>
  </si>
  <si>
    <t>AG43</t>
  </si>
  <si>
    <t>AI45</t>
  </si>
  <si>
    <t>AK47</t>
  </si>
  <si>
    <t>AM49</t>
  </si>
  <si>
    <t>M27</t>
  </si>
  <si>
    <t>O29</t>
  </si>
  <si>
    <t>Q31</t>
  </si>
  <si>
    <t>S33</t>
  </si>
  <si>
    <t>U35</t>
  </si>
  <si>
    <t>W37</t>
  </si>
  <si>
    <t>Y39</t>
  </si>
  <si>
    <t>AA41</t>
  </si>
  <si>
    <t>AC43</t>
  </si>
  <si>
    <t>AE45</t>
  </si>
  <si>
    <t>AG47</t>
  </si>
  <si>
    <t>AI49</t>
  </si>
  <si>
    <t>AK51</t>
  </si>
  <si>
    <t>M31</t>
  </si>
  <si>
    <t>O33</t>
  </si>
  <si>
    <t>Q35</t>
  </si>
  <si>
    <t>S37</t>
  </si>
  <si>
    <t>U39</t>
  </si>
  <si>
    <t>W41</t>
  </si>
  <si>
    <t>Y43</t>
  </si>
  <si>
    <t>AA45</t>
  </si>
  <si>
    <t>AC47</t>
  </si>
  <si>
    <t>AE49</t>
  </si>
  <si>
    <t>AG51</t>
  </si>
  <si>
    <t>AI53</t>
  </si>
  <si>
    <t>M35</t>
  </si>
  <si>
    <t>O37</t>
  </si>
  <si>
    <t>Q39</t>
  </si>
  <si>
    <t>S41</t>
  </si>
  <si>
    <t>U43</t>
  </si>
  <si>
    <t>W45</t>
  </si>
  <si>
    <t>Y47</t>
  </si>
  <si>
    <t>AA49</t>
  </si>
  <si>
    <t>AC51</t>
  </si>
  <si>
    <t>AE53</t>
  </si>
  <si>
    <t>AG55</t>
  </si>
  <si>
    <t>M39</t>
  </si>
  <si>
    <t>O41</t>
  </si>
  <si>
    <t>Q43</t>
  </si>
  <si>
    <t>S45</t>
  </si>
  <si>
    <t>U47</t>
  </si>
  <si>
    <t>W49</t>
  </si>
  <si>
    <t>Y51</t>
  </si>
  <si>
    <t>AA53</t>
  </si>
  <si>
    <t>AC55</t>
  </si>
  <si>
    <t>AE57</t>
  </si>
  <si>
    <t>M43</t>
  </si>
  <si>
    <t>O45</t>
  </si>
  <si>
    <t>Q47</t>
  </si>
  <si>
    <t>S49</t>
  </si>
  <si>
    <t>U51</t>
  </si>
  <si>
    <t>W53</t>
  </si>
  <si>
    <t>Y55</t>
  </si>
  <si>
    <t>AA57</t>
  </si>
  <si>
    <t>AC59</t>
  </si>
  <si>
    <t>M47</t>
  </si>
  <si>
    <t>O49</t>
  </si>
  <si>
    <t>Q51</t>
  </si>
  <si>
    <t>S53</t>
  </si>
  <si>
    <t>U55</t>
  </si>
  <si>
    <t>W57</t>
  </si>
  <si>
    <t>Y59</t>
  </si>
  <si>
    <t>AA61</t>
  </si>
  <si>
    <t>M51</t>
  </si>
  <si>
    <t>O53</t>
  </si>
  <si>
    <t>Q55</t>
  </si>
  <si>
    <t>S57</t>
  </si>
  <si>
    <t>U59</t>
  </si>
  <si>
    <t>W61</t>
  </si>
  <si>
    <t>Y63</t>
  </si>
  <si>
    <t>M55</t>
  </si>
  <si>
    <t>O57</t>
  </si>
  <si>
    <t>Q59</t>
  </si>
  <si>
    <t>S61</t>
  </si>
  <si>
    <t>U63</t>
  </si>
  <si>
    <t>W65</t>
  </si>
  <si>
    <t>M59</t>
  </si>
  <si>
    <t>O61</t>
  </si>
  <si>
    <t>Q63</t>
  </si>
  <si>
    <t>S65</t>
  </si>
  <si>
    <t>U67</t>
  </si>
  <si>
    <t>M63</t>
  </si>
  <si>
    <t>O65</t>
  </si>
  <si>
    <t>Q67</t>
  </si>
  <si>
    <t>S69</t>
  </si>
  <si>
    <t>M67</t>
  </si>
  <si>
    <t>O69</t>
  </si>
  <si>
    <t>Q71</t>
  </si>
  <si>
    <t>M71</t>
  </si>
  <si>
    <t>O73</t>
  </si>
  <si>
    <t>M75</t>
  </si>
  <si>
    <t>Your Assessment</t>
  </si>
  <si>
    <t>1.</t>
  </si>
  <si>
    <t>2.</t>
  </si>
  <si>
    <t>3.</t>
  </si>
  <si>
    <t>4.</t>
  </si>
  <si>
    <t>5.</t>
  </si>
  <si>
    <t>shading devices, 
solar gain management</t>
  </si>
  <si>
    <t>ownership, type of building management, energy billing, responsibility for maintenance</t>
  </si>
  <si>
    <t>availability, supply, 
rainwater harvesting</t>
  </si>
  <si>
    <t>type of supply, reliability</t>
  </si>
  <si>
    <t>energy consumption for HVAC, equipment, lighting</t>
  </si>
  <si>
    <t>daylight access for working / living spaces, glare control</t>
  </si>
  <si>
    <t>Building Envelope</t>
  </si>
  <si>
    <t>adaptable / pragmatic solutions, user can influence environment</t>
  </si>
  <si>
    <t>Solar Control</t>
  </si>
  <si>
    <t>Günter Löhnert</t>
  </si>
  <si>
    <t>building category,
user profile,
type of occupation</t>
  </si>
  <si>
    <t>air flow into the building
and through the building</t>
  </si>
  <si>
    <t xml:space="preserve">Construction &amp; Materials  </t>
  </si>
  <si>
    <t xml:space="preserve">Efficient Space Design </t>
  </si>
  <si>
    <t>use of space, configuration
of spaces / functions,
interior design</t>
  </si>
  <si>
    <t>Flexibility &amp; Adaptability</t>
  </si>
  <si>
    <t>fresh air
supply and distribution</t>
  </si>
  <si>
    <t>hot water
requirement and consumption</t>
  </si>
  <si>
    <t>passive / active cooling systems and heating concept</t>
  </si>
  <si>
    <t>thermal quality, openings / windows disposition, 
glazing solutions, airtightness</t>
  </si>
  <si>
    <t>thermal mass and insulation,
life cycle / embodied energy</t>
  </si>
  <si>
    <t>Cooling Strategies</t>
  </si>
  <si>
    <t>sol·id·ar planungswerkstatt</t>
  </si>
  <si>
    <t>6.</t>
  </si>
  <si>
    <t>sewage infrastructure,
legislation, recycling, 
grey water concept</t>
  </si>
  <si>
    <t>potentials / capacities /
features and conditions 
at building site</t>
  </si>
  <si>
    <t>FSI, orientation, shape,
floorplate depth, compactness
mutual shading</t>
  </si>
  <si>
    <t>Renewable Energy</t>
  </si>
  <si>
    <t>0_CCC_MASTER!</t>
  </si>
  <si>
    <t>1_CCC!</t>
  </si>
  <si>
    <t>0_CCC_</t>
  </si>
  <si>
    <t>x</t>
  </si>
  <si>
    <t>o</t>
  </si>
  <si>
    <t>7.</t>
  </si>
  <si>
    <t>8.</t>
  </si>
  <si>
    <t>9.</t>
  </si>
  <si>
    <t>Function:</t>
  </si>
  <si>
    <t>Project Name</t>
  </si>
  <si>
    <t>Art der Gebäudenutzung</t>
  </si>
  <si>
    <t>Baumassenverteilung</t>
  </si>
  <si>
    <t>Gebäudehülle</t>
  </si>
  <si>
    <t>Bausystem &amp; Konstruktion</t>
  </si>
  <si>
    <t>Flächeneffizienz</t>
  </si>
  <si>
    <t>Flexibilität</t>
  </si>
  <si>
    <t>Sonnen- &amp; Blendschutz</t>
  </si>
  <si>
    <t>Tageslicht &amp; Kunstlicht</t>
  </si>
  <si>
    <t>Natürliche Lüftung</t>
  </si>
  <si>
    <t>Energiebedarf &amp; Verbrauch</t>
  </si>
  <si>
    <t>Energieversorgung</t>
  </si>
  <si>
    <t>Erneuerbare Energien</t>
  </si>
  <si>
    <t>Heizen &amp; Warmwasser</t>
  </si>
  <si>
    <t>Kühlen &amp; Entwärmen</t>
  </si>
  <si>
    <t>Mechanische Lüftung</t>
  </si>
  <si>
    <t>Wasserkonzept</t>
  </si>
  <si>
    <t>Reinigungskonzept</t>
  </si>
  <si>
    <t>Nutzen &amp; Betreiben</t>
  </si>
  <si>
    <t>Nutzungskategorie,
Nutzungsprofil und Nutzungszeiten</t>
  </si>
  <si>
    <t>GRZ, GFZ, Kubatur, Form, Ausrichtung, Gebäudetiefe, Kompaktheit, Gliederung</t>
  </si>
  <si>
    <t>Thermische Qualität, Dämmung, Fensterdisposition, Verglasung, Luftdichtheit</t>
  </si>
  <si>
    <t xml:space="preserve">Bauweise, Raster / Achsmaß, Materialien, Speichermasse, Graue Energie,  Lebenszyklus </t>
  </si>
  <si>
    <t>Raumnutzung, Größe, Struktur,
Funktion, Ausstattung</t>
  </si>
  <si>
    <t>Räumliche Anpassungsfähigkeit, Nutzereinflussnahme auf räumliche Struktur, Einrichtung</t>
  </si>
  <si>
    <t>Natürliche, bauliche, technische Vermeidung v. Raumüberheizung, Management solarer Einträge</t>
  </si>
  <si>
    <t>Tageslichtverfügbarkeit für unter-schiedliche Nutzungen, Blendschutz, Visueller Komfort, Art der Leuchten</t>
  </si>
  <si>
    <t>Luftstrom in und durch das Gebäude, Qualität und Disposition, Geometrie Anordnung, Größe von Öffnungen</t>
  </si>
  <si>
    <t>Einsparung, Optimierung TGA, Wahl Beleuchtung, Leuchtmittel, Nutzer-strom, Equipment, Messkonzept</t>
  </si>
  <si>
    <t>Energieträger, Art der Versorgung, Energiespeicher, Lastmanagement, Smart Grid, Versorgungssicherheit</t>
  </si>
  <si>
    <t xml:space="preserve">Lokale Potenziale/Kapazitäten, spezifische Bedingungen am Standort, auf dem Grundstück </t>
  </si>
  <si>
    <t>Konzepte für passive und aktive Systeme zum Heizen sowie für die Warmwasserbereitstellung</t>
  </si>
  <si>
    <t>Konzepte für passive und aktive Systeme zum Kühlen, Einbezug Geothermie und Nachtlüftung</t>
  </si>
  <si>
    <t>Frischluftversorgung und Art
der Luftverteilung, Filterung, WRG, Hybride Systeme</t>
  </si>
  <si>
    <t>Infrastruktur Ver- und Entsorgung,
Regenwasser-/Abwassernutzung
Biologische Klärung, Recycling</t>
  </si>
  <si>
    <t>Robustheit, Langlebigkeit, Reinigungsfreundlichkeit, -zyklen,
-mittel, Oberflächeneigenschaften</t>
  </si>
  <si>
    <t>Energieabrechnung, Wartung, GMS, Facility Management, Monitoring, Nutzercoaching, -zufriedenheit</t>
  </si>
  <si>
    <t>PL·E·N·AR</t>
  </si>
  <si>
    <t>Vorname</t>
  </si>
  <si>
    <t>Nachname</t>
  </si>
  <si>
    <t>Firma</t>
  </si>
  <si>
    <t>Architekt/in, Fachplaner/in, etc.</t>
  </si>
  <si>
    <t>Nr.</t>
  </si>
  <si>
    <t>Sehen Sie Zusammenhänge zu anderen Korrelationen?</t>
  </si>
  <si>
    <t>10.</t>
  </si>
  <si>
    <t>PLENAR</t>
  </si>
  <si>
    <t>Einflussgrad der jeweiligen Korrelation auf Energieeffizienz und Nachhaltigkeit</t>
  </si>
  <si>
    <t>Vorname / First Name</t>
  </si>
  <si>
    <t>Nachname / Surname</t>
  </si>
  <si>
    <t xml:space="preserve"> Information: Erklär-Video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</si>
</sst>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Arial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6"/>
      <color theme="0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name val="Arial"/>
      <family val="2"/>
    </font>
    <font>
      <sz val="9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0" tint="-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theme="4"/>
      <name val="Arial"/>
      <family val="2"/>
    </font>
    <font>
      <sz val="5"/>
      <color theme="1"/>
      <name val="Calibri"/>
      <family val="2"/>
      <scheme val="minor"/>
    </font>
    <font>
      <sz val="6"/>
      <color theme="4"/>
      <name val="Arial"/>
      <family val="2"/>
    </font>
    <font>
      <sz val="14"/>
      <color theme="1"/>
      <name val="Calibri"/>
      <family val="2"/>
      <scheme val="minor"/>
    </font>
    <font>
      <sz val="9"/>
      <name val="Arial"/>
      <family val="2"/>
    </font>
    <font>
      <i/>
      <sz val="11"/>
      <color theme="1"/>
      <name val="Arial"/>
      <family val="2"/>
    </font>
    <font>
      <sz val="28"/>
      <color theme="1"/>
      <name val="Arial"/>
      <family val="2"/>
    </font>
    <font>
      <i/>
      <sz val="28"/>
      <color theme="1"/>
      <name val="Arial"/>
      <family val="2"/>
    </font>
    <font>
      <sz val="18"/>
      <color theme="1"/>
      <name val="Arial"/>
      <family val="2"/>
    </font>
    <font>
      <i/>
      <sz val="9"/>
      <name val="Arial"/>
      <family val="2"/>
    </font>
    <font>
      <b/>
      <i/>
      <sz val="11"/>
      <color rgb="FFC00000"/>
      <name val="Arial"/>
      <family val="2"/>
    </font>
    <font>
      <b/>
      <sz val="12"/>
      <color theme="1"/>
      <name val="Arial"/>
      <family val="2"/>
    </font>
    <font>
      <sz val="24"/>
      <color theme="0"/>
      <name val="Arial"/>
      <family val="2"/>
    </font>
    <font>
      <i/>
      <sz val="12"/>
      <color theme="1"/>
      <name val="Arial"/>
      <family val="2"/>
    </font>
    <font>
      <sz val="26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i/>
      <sz val="16"/>
      <color theme="1"/>
      <name val="Arial"/>
      <family val="2"/>
    </font>
    <font>
      <sz val="27"/>
      <color theme="1"/>
      <name val="Arial"/>
      <family val="2"/>
    </font>
    <font>
      <b/>
      <sz val="16"/>
      <name val="Arial"/>
      <family val="2"/>
    </font>
    <font>
      <sz val="16"/>
      <name val="Arial Narrow"/>
      <family val="2"/>
    </font>
    <font>
      <b/>
      <sz val="20"/>
      <color theme="1"/>
      <name val="Calibri"/>
      <family val="2"/>
      <scheme val="minor"/>
    </font>
    <font>
      <sz val="6"/>
      <color theme="0"/>
      <name val="Calibri"/>
      <family val="2"/>
      <scheme val="minor"/>
    </font>
    <font>
      <sz val="11"/>
      <color theme="0"/>
      <name val="Arial"/>
      <family val="2"/>
    </font>
    <font>
      <i/>
      <sz val="11"/>
      <color theme="0"/>
      <name val="Arial"/>
      <family val="2"/>
    </font>
    <font>
      <sz val="14"/>
      <color rgb="FFC00000"/>
      <name val="Arial"/>
      <family val="2"/>
    </font>
    <font>
      <sz val="28"/>
      <color theme="0"/>
      <name val="Arial"/>
      <family val="2"/>
    </font>
    <font>
      <sz val="14"/>
      <name val="Calibri"/>
      <family val="2"/>
      <scheme val="minor"/>
    </font>
    <font>
      <b/>
      <sz val="20"/>
      <color theme="0"/>
      <name val="Arial"/>
      <family val="2"/>
    </font>
    <font>
      <b/>
      <sz val="20"/>
      <color rgb="FF002060"/>
      <name val="Arial"/>
      <family val="2"/>
    </font>
    <font>
      <sz val="14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6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6"/>
      <color theme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2AF2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614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22527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9" fontId="23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Protection="1"/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Protection="1"/>
    <xf numFmtId="0" fontId="6" fillId="0" borderId="0" xfId="0" applyFont="1" applyFill="1" applyProtection="1"/>
    <xf numFmtId="0" fontId="0" fillId="0" borderId="0" xfId="0" applyFill="1" applyBorder="1" applyProtection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quotePrefix="1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4" fillId="0" borderId="0" xfId="0" applyFont="1" applyFill="1" applyProtection="1"/>
    <xf numFmtId="0" fontId="15" fillId="0" borderId="0" xfId="0" applyFont="1" applyFill="1" applyAlignment="1" applyProtection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9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Protection="1"/>
    <xf numFmtId="0" fontId="14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/>
    </xf>
    <xf numFmtId="0" fontId="16" fillId="0" borderId="0" xfId="0" applyFont="1" applyFill="1" applyProtection="1"/>
    <xf numFmtId="0" fontId="21" fillId="0" borderId="0" xfId="0" applyFont="1" applyFill="1" applyProtection="1"/>
    <xf numFmtId="0" fontId="14" fillId="0" borderId="0" xfId="0" applyFont="1" applyFill="1" applyAlignment="1">
      <alignment horizontal="left" vertical="center" indent="3"/>
    </xf>
    <xf numFmtId="0" fontId="6" fillId="0" borderId="0" xfId="0" applyFont="1" applyFill="1" applyAlignment="1">
      <alignment horizontal="left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22" fillId="0" borderId="3" xfId="0" applyFont="1" applyFill="1" applyBorder="1" applyProtection="1"/>
    <xf numFmtId="0" fontId="25" fillId="0" borderId="4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25" fillId="0" borderId="6" xfId="0" applyFont="1" applyFill="1" applyBorder="1" applyAlignment="1">
      <alignment vertical="center"/>
    </xf>
    <xf numFmtId="0" fontId="25" fillId="0" borderId="4" xfId="0" applyFont="1" applyFill="1" applyBorder="1" applyAlignment="1" applyProtection="1">
      <alignment vertical="center"/>
    </xf>
    <xf numFmtId="0" fontId="26" fillId="0" borderId="0" xfId="0" applyFont="1" applyFill="1" applyAlignment="1" applyProtection="1"/>
    <xf numFmtId="9" fontId="27" fillId="0" borderId="0" xfId="1" applyFont="1" applyFill="1" applyAlignment="1" applyProtection="1">
      <alignment horizontal="right"/>
    </xf>
    <xf numFmtId="0" fontId="27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14" fillId="0" borderId="0" xfId="0" applyFont="1" applyFill="1" applyAlignment="1" applyProtection="1">
      <alignment horizontal="right"/>
    </xf>
    <xf numFmtId="0" fontId="32" fillId="0" borderId="0" xfId="0" applyFont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 wrapText="1"/>
    </xf>
    <xf numFmtId="0" fontId="4" fillId="0" borderId="0" xfId="0" applyFont="1" applyProtection="1"/>
    <xf numFmtId="0" fontId="30" fillId="0" borderId="0" xfId="0" applyNumberFormat="1" applyFont="1" applyFill="1" applyBorder="1" applyProtection="1"/>
    <xf numFmtId="0" fontId="31" fillId="0" borderId="0" xfId="0" applyFont="1" applyProtection="1"/>
    <xf numFmtId="0" fontId="31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top" wrapText="1"/>
    </xf>
    <xf numFmtId="0" fontId="34" fillId="0" borderId="0" xfId="0" applyFont="1" applyProtection="1"/>
    <xf numFmtId="0" fontId="35" fillId="0" borderId="0" xfId="0" applyNumberFormat="1" applyFont="1" applyFill="1" applyBorder="1" applyProtection="1"/>
    <xf numFmtId="0" fontId="36" fillId="0" borderId="0" xfId="0" applyFont="1" applyAlignment="1" applyProtection="1">
      <alignment horizontal="left" wrapText="1"/>
    </xf>
    <xf numFmtId="0" fontId="37" fillId="0" borderId="11" xfId="0" applyFont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31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31" fillId="0" borderId="7" xfId="0" applyFont="1" applyBorder="1" applyProtection="1"/>
    <xf numFmtId="0" fontId="31" fillId="0" borderId="9" xfId="0" applyFont="1" applyBorder="1" applyProtection="1"/>
    <xf numFmtId="0" fontId="31" fillId="0" borderId="16" xfId="0" applyFont="1" applyBorder="1" applyProtection="1"/>
    <xf numFmtId="0" fontId="31" fillId="0" borderId="7" xfId="0" applyFont="1" applyFill="1" applyBorder="1" applyProtection="1"/>
    <xf numFmtId="0" fontId="39" fillId="0" borderId="0" xfId="0" applyFont="1" applyAlignment="1" applyProtection="1">
      <alignment textRotation="90" wrapText="1"/>
    </xf>
    <xf numFmtId="0" fontId="30" fillId="0" borderId="12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49" fontId="38" fillId="9" borderId="9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Protection="1"/>
    <xf numFmtId="0" fontId="4" fillId="0" borderId="16" xfId="0" applyFont="1" applyBorder="1" applyAlignment="1" applyProtection="1">
      <alignment horizontal="center" vertical="center"/>
    </xf>
    <xf numFmtId="49" fontId="38" fillId="9" borderId="16" xfId="0" applyNumberFormat="1" applyFont="1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9" fontId="27" fillId="0" borderId="0" xfId="1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0" fontId="20" fillId="4" borderId="7" xfId="0" applyFont="1" applyFill="1" applyBorder="1" applyAlignment="1" applyProtection="1">
      <alignment horizontal="center" vertical="center"/>
    </xf>
    <xf numFmtId="0" fontId="22" fillId="8" borderId="8" xfId="0" applyFont="1" applyFill="1" applyBorder="1" applyAlignment="1" applyProtection="1">
      <alignment horizontal="left" vertical="center"/>
    </xf>
    <xf numFmtId="0" fontId="22" fillId="8" borderId="10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5" fillId="0" borderId="5" xfId="0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horizontal="center" vertical="center"/>
    </xf>
    <xf numFmtId="0" fontId="25" fillId="0" borderId="6" xfId="0" applyFont="1" applyFill="1" applyBorder="1" applyAlignment="1" applyProtection="1">
      <alignment vertical="center"/>
    </xf>
    <xf numFmtId="0" fontId="0" fillId="0" borderId="0" xfId="0" applyProtection="1"/>
    <xf numFmtId="0" fontId="15" fillId="0" borderId="0" xfId="0" applyFont="1" applyFill="1" applyAlignment="1" applyProtection="1">
      <alignment horizontal="left" vertical="center" indent="3"/>
    </xf>
    <xf numFmtId="0" fontId="22" fillId="0" borderId="0" xfId="0" applyFont="1" applyFill="1" applyBorder="1" applyAlignment="1" applyProtection="1">
      <alignment vertical="center"/>
    </xf>
    <xf numFmtId="0" fontId="40" fillId="0" borderId="0" xfId="0" applyFont="1" applyProtection="1"/>
    <xf numFmtId="0" fontId="41" fillId="0" borderId="0" xfId="0" applyFont="1" applyAlignment="1" applyProtection="1">
      <alignment vertical="center"/>
    </xf>
    <xf numFmtId="0" fontId="41" fillId="0" borderId="0" xfId="0" applyFont="1" applyProtection="1"/>
    <xf numFmtId="0" fontId="41" fillId="0" borderId="0" xfId="0" applyFont="1" applyFill="1" applyBorder="1" applyAlignment="1" applyProtection="1">
      <alignment vertical="center"/>
    </xf>
    <xf numFmtId="0" fontId="40" fillId="0" borderId="0" xfId="0" applyFont="1" applyAlignment="1" applyProtection="1">
      <alignment horizontal="center"/>
    </xf>
    <xf numFmtId="0" fontId="41" fillId="0" borderId="0" xfId="0" applyFont="1" applyAlignment="1" applyProtection="1">
      <alignment horizontal="center" vertical="center"/>
    </xf>
    <xf numFmtId="0" fontId="41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horizontal="left" vertical="top" wrapText="1"/>
    </xf>
    <xf numFmtId="0" fontId="14" fillId="0" borderId="0" xfId="0" applyFont="1" applyFill="1" applyAlignment="1" applyProtection="1">
      <alignment horizontal="left" vertical="top" wrapText="1"/>
    </xf>
    <xf numFmtId="0" fontId="22" fillId="0" borderId="8" xfId="0" applyFont="1" applyFill="1" applyBorder="1" applyAlignment="1" applyProtection="1">
      <alignment horizontal="left" vertical="center"/>
    </xf>
    <xf numFmtId="0" fontId="22" fillId="0" borderId="10" xfId="0" applyFont="1" applyFill="1" applyBorder="1" applyAlignment="1" applyProtection="1">
      <alignment horizontal="left" vertical="center"/>
    </xf>
    <xf numFmtId="0" fontId="42" fillId="0" borderId="0" xfId="0" applyFont="1" applyBorder="1" applyAlignment="1" applyProtection="1">
      <alignment vertical="center"/>
    </xf>
    <xf numFmtId="0" fontId="37" fillId="0" borderId="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left" vertical="top" wrapText="1"/>
    </xf>
    <xf numFmtId="0" fontId="1" fillId="0" borderId="17" xfId="0" applyFont="1" applyBorder="1" applyAlignment="1" applyProtection="1">
      <alignment vertical="center" wrapText="1"/>
    </xf>
    <xf numFmtId="0" fontId="22" fillId="0" borderId="10" xfId="0" applyFont="1" applyFill="1" applyBorder="1" applyAlignment="1" applyProtection="1">
      <alignment vertical="center"/>
    </xf>
    <xf numFmtId="0" fontId="4" fillId="0" borderId="0" xfId="0" applyFont="1" applyProtection="1"/>
    <xf numFmtId="0" fontId="4" fillId="0" borderId="10" xfId="0" applyFont="1" applyBorder="1" applyAlignment="1" applyProtection="1">
      <alignment vertical="center"/>
    </xf>
    <xf numFmtId="0" fontId="31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31" fillId="0" borderId="9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31" fillId="0" borderId="1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31" fillId="0" borderId="16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34" fillId="0" borderId="0" xfId="0" applyFont="1" applyAlignment="1" applyProtection="1">
      <alignment horizontal="left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 wrapText="1"/>
    </xf>
    <xf numFmtId="0" fontId="41" fillId="0" borderId="0" xfId="0" applyFont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0" fillId="8" borderId="7" xfId="0" applyFill="1" applyBorder="1"/>
    <xf numFmtId="0" fontId="47" fillId="0" borderId="0" xfId="0" applyFont="1" applyAlignment="1">
      <alignment horizontal="right" vertical="center"/>
    </xf>
    <xf numFmtId="0" fontId="48" fillId="0" borderId="0" xfId="0" applyFont="1" applyFill="1" applyAlignment="1" applyProtection="1">
      <alignment horizontal="right" vertical="center" wrapText="1"/>
    </xf>
    <xf numFmtId="0" fontId="50" fillId="0" borderId="0" xfId="0" applyFont="1" applyAlignment="1" applyProtection="1">
      <alignment horizontal="center" textRotation="90" wrapText="1"/>
    </xf>
    <xf numFmtId="17" fontId="20" fillId="4" borderId="7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17" fontId="14" fillId="0" borderId="0" xfId="0" applyNumberFormat="1" applyFont="1" applyFill="1" applyAlignment="1" applyProtection="1">
      <alignment horizontal="left" vertical="top" wrapText="1"/>
    </xf>
    <xf numFmtId="0" fontId="51" fillId="0" borderId="0" xfId="0" applyFont="1" applyAlignment="1" applyProtection="1">
      <alignment horizontal="left" wrapText="1"/>
    </xf>
    <xf numFmtId="17" fontId="52" fillId="0" borderId="0" xfId="0" applyNumberFormat="1" applyFont="1" applyAlignment="1" applyProtection="1">
      <alignment vertical="center"/>
    </xf>
    <xf numFmtId="0" fontId="54" fillId="13" borderId="7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/>
    <xf numFmtId="0" fontId="41" fillId="0" borderId="0" xfId="0" applyFont="1" applyAlignment="1" applyProtection="1">
      <alignment horizontal="center" vertical="top"/>
    </xf>
    <xf numFmtId="0" fontId="47" fillId="0" borderId="0" xfId="0" applyFont="1" applyAlignment="1">
      <alignment horizontal="left" vertical="center"/>
    </xf>
    <xf numFmtId="17" fontId="54" fillId="13" borderId="0" xfId="0" applyNumberFormat="1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56" fillId="0" borderId="0" xfId="0" applyFont="1" applyAlignment="1" applyProtection="1">
      <alignment horizontal="center"/>
    </xf>
    <xf numFmtId="0" fontId="37" fillId="0" borderId="0" xfId="0" applyFont="1" applyBorder="1" applyAlignment="1" applyProtection="1">
      <alignment horizontal="center" vertical="center"/>
    </xf>
    <xf numFmtId="0" fontId="37" fillId="0" borderId="11" xfId="0" applyFont="1" applyBorder="1" applyAlignment="1" applyProtection="1">
      <alignment horizontal="center" vertical="center"/>
    </xf>
    <xf numFmtId="0" fontId="44" fillId="0" borderId="0" xfId="0" applyFont="1" applyAlignment="1" applyProtection="1">
      <alignment horizontal="left" vertical="center"/>
    </xf>
    <xf numFmtId="0" fontId="57" fillId="0" borderId="0" xfId="0" applyFont="1" applyFill="1" applyBorder="1" applyAlignment="1" applyProtection="1">
      <alignment vertical="center"/>
    </xf>
    <xf numFmtId="0" fontId="57" fillId="0" borderId="5" xfId="0" applyFont="1" applyFill="1" applyBorder="1" applyAlignment="1" applyProtection="1">
      <alignment vertical="center"/>
    </xf>
    <xf numFmtId="0" fontId="57" fillId="0" borderId="4" xfId="0" applyFont="1" applyFill="1" applyBorder="1" applyAlignment="1" applyProtection="1">
      <alignment vertical="center"/>
    </xf>
    <xf numFmtId="0" fontId="57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 indent="3"/>
    </xf>
    <xf numFmtId="0" fontId="18" fillId="0" borderId="0" xfId="0" applyFont="1" applyFill="1" applyProtection="1"/>
    <xf numFmtId="9" fontId="58" fillId="0" borderId="0" xfId="1" applyFont="1" applyFill="1" applyAlignment="1" applyProtection="1">
      <alignment horizontal="right"/>
    </xf>
    <xf numFmtId="0" fontId="18" fillId="0" borderId="0" xfId="0" applyFont="1" applyFill="1" applyAlignment="1" applyProtection="1">
      <alignment horizontal="right"/>
    </xf>
    <xf numFmtId="0" fontId="18" fillId="0" borderId="4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5" xfId="0" applyFont="1" applyFill="1" applyBorder="1" applyAlignment="1" applyProtection="1">
      <alignment vertical="center"/>
    </xf>
    <xf numFmtId="0" fontId="7" fillId="0" borderId="0" xfId="0" applyFont="1" applyFill="1" applyProtection="1"/>
    <xf numFmtId="0" fontId="57" fillId="0" borderId="6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60" fillId="0" borderId="4" xfId="0" applyFont="1" applyFill="1" applyBorder="1" applyAlignment="1" applyProtection="1">
      <alignment vertical="center"/>
    </xf>
    <xf numFmtId="0" fontId="60" fillId="0" borderId="5" xfId="0" applyFont="1" applyFill="1" applyBorder="1" applyAlignment="1" applyProtection="1">
      <alignment vertical="center"/>
    </xf>
    <xf numFmtId="0" fontId="60" fillId="0" borderId="0" xfId="0" applyFont="1" applyFill="1" applyBorder="1" applyAlignment="1" applyProtection="1">
      <alignment vertical="center"/>
    </xf>
    <xf numFmtId="0" fontId="60" fillId="0" borderId="0" xfId="0" applyFont="1" applyFill="1" applyAlignment="1" applyProtection="1">
      <alignment vertical="center"/>
    </xf>
    <xf numFmtId="0" fontId="60" fillId="0" borderId="0" xfId="0" applyFont="1" applyFill="1" applyProtection="1"/>
    <xf numFmtId="0" fontId="48" fillId="16" borderId="0" xfId="0" applyFont="1" applyFill="1" applyProtection="1"/>
    <xf numFmtId="0" fontId="61" fillId="16" borderId="0" xfId="0" applyFont="1" applyFill="1" applyProtection="1"/>
    <xf numFmtId="0" fontId="10" fillId="14" borderId="0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11" fillId="16" borderId="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/>
    </xf>
    <xf numFmtId="0" fontId="4" fillId="0" borderId="0" xfId="0" applyFont="1" applyProtection="1"/>
    <xf numFmtId="0" fontId="22" fillId="0" borderId="0" xfId="0" applyFont="1" applyFill="1" applyBorder="1" applyAlignment="1" applyProtection="1">
      <alignment horizontal="left" vertical="center" wrapText="1"/>
    </xf>
    <xf numFmtId="0" fontId="66" fillId="0" borderId="0" xfId="2" applyFont="1" applyFill="1" applyAlignment="1" applyProtection="1">
      <alignment horizontal="center" vertical="center"/>
      <protection locked="0"/>
    </xf>
    <xf numFmtId="0" fontId="41" fillId="0" borderId="0" xfId="0" applyFont="1" applyAlignment="1" applyProtection="1">
      <alignment vertical="top" wrapText="1"/>
    </xf>
    <xf numFmtId="0" fontId="55" fillId="9" borderId="8" xfId="0" applyFont="1" applyFill="1" applyBorder="1" applyAlignment="1" applyProtection="1">
      <alignment horizontal="left" vertical="center"/>
    </xf>
    <xf numFmtId="0" fontId="55" fillId="9" borderId="10" xfId="0" applyFont="1" applyFill="1" applyBorder="1" applyAlignment="1" applyProtection="1">
      <alignment horizontal="left" vertical="center"/>
    </xf>
    <xf numFmtId="0" fontId="40" fillId="0" borderId="0" xfId="0" applyFont="1" applyProtection="1"/>
    <xf numFmtId="0" fontId="41" fillId="0" borderId="0" xfId="0" applyFont="1" applyFill="1" applyAlignment="1" applyProtection="1">
      <alignment vertical="top" wrapText="1"/>
    </xf>
    <xf numFmtId="0" fontId="0" fillId="0" borderId="0" xfId="0" applyAlignment="1">
      <alignment vertical="top" wrapText="1"/>
    </xf>
    <xf numFmtId="0" fontId="63" fillId="16" borderId="1" xfId="0" applyFont="1" applyFill="1" applyBorder="1" applyAlignment="1" applyProtection="1">
      <alignment horizontal="center" vertical="center" textRotation="90" wrapText="1"/>
    </xf>
    <xf numFmtId="0" fontId="63" fillId="16" borderId="3" xfId="0" applyFont="1" applyFill="1" applyBorder="1" applyAlignment="1" applyProtection="1">
      <alignment horizontal="center" vertical="center" textRotation="90" wrapText="1"/>
    </xf>
    <xf numFmtId="0" fontId="63" fillId="16" borderId="2" xfId="0" applyFont="1" applyFill="1" applyBorder="1" applyAlignment="1" applyProtection="1">
      <alignment horizontal="center" vertical="center" textRotation="90" wrapText="1"/>
    </xf>
    <xf numFmtId="0" fontId="63" fillId="16" borderId="13" xfId="0" applyFont="1" applyFill="1" applyBorder="1" applyAlignment="1" applyProtection="1">
      <alignment horizontal="center" vertical="center" textRotation="90" wrapText="1"/>
    </xf>
    <xf numFmtId="0" fontId="63" fillId="16" borderId="12" xfId="0" applyFont="1" applyFill="1" applyBorder="1" applyAlignment="1" applyProtection="1">
      <alignment horizontal="center" vertical="center" textRotation="90" wrapText="1"/>
    </xf>
    <xf numFmtId="0" fontId="63" fillId="16" borderId="14" xfId="0" applyFont="1" applyFill="1" applyBorder="1" applyAlignment="1" applyProtection="1">
      <alignment horizontal="center" vertical="center" textRotation="90" wrapText="1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left" vertical="center"/>
    </xf>
    <xf numFmtId="9" fontId="21" fillId="0" borderId="0" xfId="0" applyNumberFormat="1" applyFont="1" applyFill="1" applyBorder="1" applyAlignment="1" applyProtection="1">
      <alignment horizontal="center"/>
    </xf>
    <xf numFmtId="0" fontId="28" fillId="0" borderId="8" xfId="0" applyFont="1" applyFill="1" applyBorder="1" applyAlignment="1" applyProtection="1">
      <alignment horizontal="left"/>
    </xf>
    <xf numFmtId="0" fontId="28" fillId="0" borderId="9" xfId="0" applyFont="1" applyFill="1" applyBorder="1" applyAlignment="1" applyProtection="1">
      <alignment horizontal="left"/>
    </xf>
    <xf numFmtId="0" fontId="28" fillId="0" borderId="10" xfId="0" applyFont="1" applyFill="1" applyBorder="1" applyAlignment="1" applyProtection="1">
      <alignment horizontal="left"/>
    </xf>
    <xf numFmtId="9" fontId="27" fillId="0" borderId="0" xfId="1" applyFont="1" applyFill="1" applyAlignment="1" applyProtection="1">
      <alignment horizontal="right"/>
    </xf>
    <xf numFmtId="0" fontId="14" fillId="0" borderId="0" xfId="0" applyFont="1" applyFill="1" applyAlignment="1">
      <alignment horizontal="left" vertical="center" indent="3"/>
    </xf>
    <xf numFmtId="0" fontId="17" fillId="1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16" fillId="0" borderId="1" xfId="0" applyFont="1" applyFill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 wrapText="1"/>
    </xf>
    <xf numFmtId="0" fontId="16" fillId="0" borderId="2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62" fillId="16" borderId="1" xfId="0" applyFont="1" applyFill="1" applyBorder="1" applyAlignment="1" applyProtection="1">
      <alignment horizontal="center" vertical="center"/>
    </xf>
    <xf numFmtId="0" fontId="62" fillId="16" borderId="3" xfId="0" applyFont="1" applyFill="1" applyBorder="1" applyAlignment="1" applyProtection="1">
      <alignment horizontal="center" vertical="center"/>
    </xf>
    <xf numFmtId="0" fontId="62" fillId="16" borderId="2" xfId="0" applyFont="1" applyFill="1" applyBorder="1" applyAlignment="1" applyProtection="1">
      <alignment horizontal="center" vertical="center"/>
    </xf>
    <xf numFmtId="0" fontId="53" fillId="16" borderId="3" xfId="0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3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left" vertical="top" wrapText="1"/>
      <protection locked="0"/>
    </xf>
    <xf numFmtId="0" fontId="53" fillId="16" borderId="2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right" vertical="center"/>
    </xf>
    <xf numFmtId="0" fontId="53" fillId="16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42" fillId="0" borderId="0" xfId="0" applyFont="1" applyFill="1" applyAlignment="1" applyProtection="1">
      <alignment horizontal="center" vertical="center"/>
    </xf>
    <xf numFmtId="0" fontId="64" fillId="0" borderId="0" xfId="0" applyFont="1" applyAlignment="1">
      <alignment horizontal="center" vertical="center"/>
    </xf>
    <xf numFmtId="0" fontId="38" fillId="9" borderId="7" xfId="0" applyNumberFormat="1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0" xfId="0" applyFont="1" applyProtection="1"/>
    <xf numFmtId="0" fontId="49" fillId="0" borderId="0" xfId="0" applyFont="1" applyAlignment="1" applyProtection="1">
      <alignment horizontal="right" vertical="center"/>
    </xf>
    <xf numFmtId="0" fontId="39" fillId="0" borderId="0" xfId="0" applyFont="1" applyAlignment="1" applyProtection="1">
      <alignment horizontal="center" wrapText="1"/>
    </xf>
    <xf numFmtId="0" fontId="51" fillId="0" borderId="0" xfId="0" applyFont="1" applyAlignment="1" applyProtection="1">
      <alignment horizontal="center" wrapText="1"/>
    </xf>
    <xf numFmtId="0" fontId="49" fillId="16" borderId="1" xfId="0" applyFont="1" applyFill="1" applyBorder="1" applyAlignment="1" applyProtection="1">
      <alignment horizontal="center" vertical="center" textRotation="90" wrapText="1"/>
    </xf>
    <xf numFmtId="0" fontId="49" fillId="16" borderId="3" xfId="0" applyFont="1" applyFill="1" applyBorder="1" applyAlignment="1" applyProtection="1">
      <alignment horizontal="center" vertical="center" textRotation="90" wrapText="1"/>
    </xf>
    <xf numFmtId="0" fontId="49" fillId="16" borderId="2" xfId="0" applyFont="1" applyFill="1" applyBorder="1" applyAlignment="1" applyProtection="1">
      <alignment horizontal="center" vertical="center" textRotation="90" wrapText="1"/>
    </xf>
    <xf numFmtId="0" fontId="15" fillId="0" borderId="1" xfId="0" applyFont="1" applyFill="1" applyBorder="1" applyAlignment="1" applyProtection="1">
      <alignment horizontal="left" vertical="top" wrapText="1"/>
    </xf>
    <xf numFmtId="0" fontId="15" fillId="0" borderId="3" xfId="0" applyFont="1" applyFill="1" applyBorder="1" applyAlignment="1" applyProtection="1">
      <alignment horizontal="left" vertical="top" wrapText="1"/>
    </xf>
    <xf numFmtId="0" fontId="15" fillId="0" borderId="2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center" vertical="center"/>
    </xf>
    <xf numFmtId="9" fontId="58" fillId="0" borderId="0" xfId="1" applyFont="1" applyFill="1" applyAlignment="1" applyProtection="1">
      <alignment horizontal="right"/>
    </xf>
    <xf numFmtId="0" fontId="18" fillId="0" borderId="0" xfId="0" applyFont="1" applyFill="1" applyAlignment="1" applyProtection="1">
      <alignment horizontal="left" vertical="center" indent="3"/>
    </xf>
    <xf numFmtId="0" fontId="17" fillId="16" borderId="0" xfId="0" applyFont="1" applyFill="1" applyAlignment="1" applyProtection="1">
      <alignment horizontal="center" vertical="center"/>
    </xf>
    <xf numFmtId="0" fontId="17" fillId="14" borderId="0" xfId="0" applyFont="1" applyFill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left" vertical="center"/>
    </xf>
    <xf numFmtId="0" fontId="22" fillId="0" borderId="9" xfId="0" applyFont="1" applyFill="1" applyBorder="1" applyAlignment="1" applyProtection="1">
      <alignment horizontal="left" vertical="center"/>
    </xf>
    <xf numFmtId="0" fontId="22" fillId="0" borderId="1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 indent="3"/>
    </xf>
    <xf numFmtId="0" fontId="29" fillId="16" borderId="1" xfId="0" applyFont="1" applyFill="1" applyBorder="1" applyAlignment="1" applyProtection="1">
      <alignment horizontal="center" vertical="center"/>
    </xf>
    <xf numFmtId="0" fontId="29" fillId="16" borderId="3" xfId="0" applyFont="1" applyFill="1" applyBorder="1" applyAlignment="1" applyProtection="1">
      <alignment horizontal="center" vertical="center"/>
    </xf>
    <xf numFmtId="0" fontId="17" fillId="15" borderId="0" xfId="0" applyFont="1" applyFill="1" applyBorder="1" applyAlignment="1" applyProtection="1">
      <alignment horizontal="center" vertical="center"/>
    </xf>
    <xf numFmtId="0" fontId="59" fillId="9" borderId="18" xfId="0" applyFont="1" applyFill="1" applyBorder="1" applyAlignment="1" applyProtection="1">
      <alignment horizontal="center" vertical="center"/>
    </xf>
    <xf numFmtId="0" fontId="59" fillId="9" borderId="19" xfId="0" applyFont="1" applyFill="1" applyBorder="1" applyAlignment="1" applyProtection="1">
      <alignment horizontal="center" vertical="center"/>
    </xf>
    <xf numFmtId="0" fontId="59" fillId="9" borderId="20" xfId="0" applyFont="1" applyFill="1" applyBorder="1" applyAlignment="1" applyProtection="1">
      <alignment horizontal="center" vertical="center"/>
    </xf>
    <xf numFmtId="0" fontId="59" fillId="9" borderId="21" xfId="0" applyFont="1" applyFill="1" applyBorder="1" applyAlignment="1" applyProtection="1">
      <alignment horizontal="center" vertical="center"/>
    </xf>
    <xf numFmtId="0" fontId="59" fillId="9" borderId="22" xfId="0" applyFont="1" applyFill="1" applyBorder="1" applyAlignment="1" applyProtection="1">
      <alignment horizontal="center" vertical="center"/>
    </xf>
    <xf numFmtId="0" fontId="59" fillId="9" borderId="23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45" fillId="2" borderId="1" xfId="0" applyFont="1" applyFill="1" applyBorder="1" applyAlignment="1">
      <alignment horizontal="left" vertical="center" wrapText="1"/>
    </xf>
    <xf numFmtId="0" fontId="45" fillId="2" borderId="3" xfId="0" applyFont="1" applyFill="1" applyBorder="1" applyAlignment="1">
      <alignment horizontal="left" vertical="center" wrapText="1"/>
    </xf>
    <xf numFmtId="0" fontId="45" fillId="2" borderId="2" xfId="0" applyFont="1" applyFill="1" applyBorder="1" applyAlignment="1">
      <alignment horizontal="left" vertical="center" wrapText="1"/>
    </xf>
    <xf numFmtId="0" fontId="46" fillId="2" borderId="1" xfId="0" applyFont="1" applyFill="1" applyBorder="1" applyAlignment="1">
      <alignment horizontal="left" vertical="center" wrapText="1"/>
    </xf>
    <xf numFmtId="0" fontId="46" fillId="2" borderId="3" xfId="0" applyFont="1" applyFill="1" applyBorder="1" applyAlignment="1">
      <alignment horizontal="left" vertical="center" wrapText="1"/>
    </xf>
    <xf numFmtId="0" fontId="46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9" fillId="4" borderId="3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 textRotation="90" wrapText="1"/>
    </xf>
    <xf numFmtId="0" fontId="4" fillId="4" borderId="0" xfId="0" applyFont="1" applyFill="1" applyBorder="1" applyAlignment="1" applyProtection="1">
      <alignment horizontal="center" vertical="center" textRotation="90" wrapText="1"/>
    </xf>
    <xf numFmtId="0" fontId="4" fillId="4" borderId="11" xfId="0" applyFont="1" applyFill="1" applyBorder="1" applyAlignment="1" applyProtection="1">
      <alignment horizontal="center" vertical="center" textRotation="90" wrapText="1"/>
    </xf>
    <xf numFmtId="0" fontId="4" fillId="10" borderId="1" xfId="0" applyFont="1" applyFill="1" applyBorder="1" applyAlignment="1" applyProtection="1">
      <alignment horizontal="center" vertical="center" textRotation="90" wrapText="1"/>
    </xf>
    <xf numFmtId="0" fontId="4" fillId="10" borderId="3" xfId="0" applyFont="1" applyFill="1" applyBorder="1" applyAlignment="1" applyProtection="1">
      <alignment horizontal="center" vertical="center" textRotation="90" wrapText="1"/>
    </xf>
    <xf numFmtId="0" fontId="4" fillId="10" borderId="2" xfId="0" applyFont="1" applyFill="1" applyBorder="1" applyAlignment="1" applyProtection="1">
      <alignment horizontal="center" vertical="center" textRotation="90" wrapText="1"/>
    </xf>
    <xf numFmtId="0" fontId="29" fillId="10" borderId="3" xfId="0" applyFont="1" applyFill="1" applyBorder="1" applyAlignment="1" applyProtection="1">
      <alignment horizontal="center" vertical="center"/>
    </xf>
    <xf numFmtId="0" fontId="29" fillId="10" borderId="2" xfId="0" applyFont="1" applyFill="1" applyBorder="1" applyAlignment="1" applyProtection="1">
      <alignment horizontal="center" vertical="center"/>
    </xf>
    <xf numFmtId="0" fontId="29" fillId="4" borderId="2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center" indent="3"/>
    </xf>
    <xf numFmtId="0" fontId="24" fillId="5" borderId="0" xfId="0" applyFont="1" applyFill="1" applyAlignment="1" applyProtection="1">
      <alignment horizontal="center" vertical="center"/>
    </xf>
    <xf numFmtId="0" fontId="22" fillId="8" borderId="8" xfId="0" applyFont="1" applyFill="1" applyBorder="1" applyAlignment="1" applyProtection="1">
      <alignment vertical="center"/>
    </xf>
    <xf numFmtId="0" fontId="22" fillId="8" borderId="9" xfId="0" applyFont="1" applyFill="1" applyBorder="1" applyAlignment="1" applyProtection="1">
      <alignment vertical="center"/>
    </xf>
    <xf numFmtId="0" fontId="22" fillId="8" borderId="10" xfId="0" applyFont="1" applyFill="1" applyBorder="1" applyAlignment="1" applyProtection="1">
      <alignment vertical="center"/>
    </xf>
    <xf numFmtId="0" fontId="29" fillId="4" borderId="1" xfId="0" applyFont="1" applyFill="1" applyBorder="1" applyAlignment="1" applyProtection="1">
      <alignment horizontal="center" vertical="center"/>
    </xf>
    <xf numFmtId="0" fontId="17" fillId="6" borderId="0" xfId="0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/>
    </xf>
    <xf numFmtId="0" fontId="17" fillId="7" borderId="0" xfId="0" applyFont="1" applyFill="1" applyAlignment="1" applyProtection="1">
      <alignment horizontal="center" vertical="center"/>
    </xf>
  </cellXfs>
  <cellStyles count="3">
    <cellStyle name="Hyperlink" xfId="2" builtinId="8"/>
    <cellStyle name="Prozent" xfId="1" builtinId="5"/>
    <cellStyle name="Standard" xfId="0" builtinId="0"/>
  </cellStyles>
  <dxfs count="35">
    <dxf>
      <font>
        <b/>
        <i val="0"/>
        <color theme="0"/>
      </font>
      <fill>
        <patternFill>
          <bgColor rgb="FF72AF2F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b val="0"/>
        <i val="0"/>
        <color theme="0"/>
      </font>
      <fill>
        <patternFill>
          <bgColor rgb="FFD22527"/>
        </patternFill>
      </fill>
    </dxf>
    <dxf>
      <font>
        <b val="0"/>
        <i val="0"/>
        <color theme="0"/>
      </font>
      <fill>
        <patternFill>
          <bgColor rgb="FF0070C0"/>
        </patternFill>
      </fill>
    </dxf>
    <dxf>
      <font>
        <b val="0"/>
        <i val="0"/>
        <color theme="0"/>
      </font>
      <fill>
        <patternFill>
          <bgColor theme="0" tint="-0.499984740745262"/>
        </patternFill>
      </fill>
    </dxf>
    <dxf>
      <font>
        <color theme="1" tint="0.499984740745262"/>
      </font>
      <fill>
        <patternFill>
          <bgColor theme="0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rgb="FFD22527"/>
      </font>
      <fill>
        <patternFill>
          <bgColor rgb="FFD22527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0" tint="-0.499984740745262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ill>
        <patternFill>
          <bgColor rgb="FFFFC000"/>
        </patternFill>
      </fill>
    </dxf>
    <dxf>
      <fill>
        <patternFill>
          <bgColor rgb="FFFF6147"/>
        </patternFill>
      </fill>
    </dxf>
    <dxf>
      <fill>
        <patternFill>
          <bgColor rgb="FF008000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rgb="FFFFC000"/>
        </patternFill>
      </fill>
    </dxf>
    <dxf>
      <fill>
        <patternFill>
          <bgColor rgb="FFFF6147"/>
        </patternFill>
      </fill>
    </dxf>
    <dxf>
      <fill>
        <patternFill>
          <bgColor rgb="FF0080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/>
      </font>
      <fill>
        <patternFill>
          <bgColor rgb="FFD22527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0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i val="0"/>
        <color theme="0" tint="-0.499984740745262"/>
      </font>
      <fill>
        <patternFill>
          <bgColor theme="0" tint="-0.499984740745262"/>
        </patternFill>
      </fill>
    </dxf>
    <dxf>
      <font>
        <b/>
        <i val="0"/>
        <color rgb="FFCC0000"/>
      </font>
      <fill>
        <patternFill>
          <bgColor rgb="FFCC0000"/>
        </patternFill>
      </fill>
    </dxf>
    <dxf>
      <font>
        <b/>
        <i val="0"/>
        <color rgb="FF0070C0"/>
      </font>
      <fill>
        <patternFill>
          <bgColor rgb="FF0070C0"/>
        </patternFill>
      </fill>
    </dxf>
  </dxfs>
  <tableStyles count="0" defaultTableStyle="TableStyleMedium9" defaultPivotStyle="PivotStyleLight16"/>
  <colors>
    <mruColors>
      <color rgb="FFCC0000"/>
      <color rgb="FFD22527"/>
      <color rgb="FFBFBFBF"/>
      <color rgb="FF366092"/>
      <color rgb="FF808080"/>
      <color rgb="FF008000"/>
      <color rgb="FFFF6147"/>
      <color rgb="FFA6A6A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lenar.net/images/plenar/videos/PLENAR.mp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E25"/>
  <sheetViews>
    <sheetView showGridLines="0" topLeftCell="A10" zoomScale="70" zoomScaleNormal="70" workbookViewId="0">
      <selection activeCell="C12" sqref="C12:D12"/>
    </sheetView>
  </sheetViews>
  <sheetFormatPr baseColWidth="10" defaultColWidth="11.42578125" defaultRowHeight="14.25" x14ac:dyDescent="0.2"/>
  <cols>
    <col min="1" max="1" width="3.28515625" style="65" customWidth="1"/>
    <col min="2" max="2" width="5.42578125" style="119" customWidth="1"/>
    <col min="3" max="3" width="66.28515625" style="65" customWidth="1"/>
    <col min="4" max="4" width="62.7109375" style="65" customWidth="1"/>
    <col min="5" max="16384" width="11.42578125" style="65"/>
  </cols>
  <sheetData>
    <row r="1" spans="2:5" s="164" customFormat="1" x14ac:dyDescent="0.2">
      <c r="B1" s="119"/>
    </row>
    <row r="2" spans="2:5" ht="30.75" customHeight="1" x14ac:dyDescent="0.2">
      <c r="B2" s="167" t="s">
        <v>22</v>
      </c>
      <c r="C2" s="166" t="s">
        <v>21</v>
      </c>
      <c r="D2" s="204" t="s">
        <v>286</v>
      </c>
    </row>
    <row r="3" spans="2:5" s="164" customFormat="1" ht="30" customHeight="1" x14ac:dyDescent="0.2">
      <c r="B3" s="119"/>
      <c r="C3" s="153"/>
      <c r="D3" s="202"/>
    </row>
    <row r="4" spans="2:5" s="112" customFormat="1" ht="32.25" customHeight="1" x14ac:dyDescent="0.45">
      <c r="B4" s="116"/>
      <c r="C4" s="208" t="str">
        <f>IF(B2="D","Instruktionen zum Ausfüllen der PL·E·N·AR Kriterienmatrix","Criteria Correlation Chart Instructions")</f>
        <v>Instruktionen zum Ausfüllen der PL·E·N·AR Kriterienmatrix</v>
      </c>
      <c r="D4" s="208"/>
    </row>
    <row r="6" spans="2:5" s="113" customFormat="1" ht="42" customHeight="1" x14ac:dyDescent="0.25">
      <c r="B6" s="165" t="s">
        <v>195</v>
      </c>
      <c r="C6" s="205" t="str">
        <f>IF(B2="D","Geben Sie Ihren Vor- und Nachnamen an [C19 and D19]","Fill in your first name and surname below [C19 and D19]")</f>
        <v>Geben Sie Ihren Vor- und Nachnamen an [C19 and D19]</v>
      </c>
      <c r="D6" s="205"/>
    </row>
    <row r="7" spans="2:5" s="113" customFormat="1" ht="42" customHeight="1" x14ac:dyDescent="0.25">
      <c r="B7" s="165" t="s">
        <v>196</v>
      </c>
      <c r="C7" s="205" t="str">
        <f>IF(B2="D","Geben Sie den Namen Ihrer Firma / Institution an (C22)","Fill in the name of your company / institution below [C22]")</f>
        <v>Geben Sie den Namen Ihrer Firma / Institution an (C22)</v>
      </c>
      <c r="D7" s="205"/>
    </row>
    <row r="8" spans="2:5" s="150" customFormat="1" ht="60" customHeight="1" x14ac:dyDescent="0.25">
      <c r="B8" s="165" t="s">
        <v>197</v>
      </c>
      <c r="C8" s="205" t="str">
        <f>IF(B2="D","Geben Sie Ihre Funktion im Projekt an (D22), indem Sie das Beispiel Architekt/in, Fachplaner/in überschreiben.","Enter your function in the project (D22), by overwriting the example Architect")</f>
        <v>Geben Sie Ihre Funktion im Projekt an (D22), indem Sie das Beispiel Architekt/in, Fachplaner/in überschreiben.</v>
      </c>
      <c r="D8" s="205"/>
    </row>
    <row r="9" spans="2:5" s="113" customFormat="1" ht="78.75" customHeight="1" x14ac:dyDescent="0.25">
      <c r="B9" s="165" t="s">
        <v>198</v>
      </c>
      <c r="C9" s="205" t="str">
        <f>IF(B2="D","Wählen Sie Ihre jeweilige Beurteilung über den Dropdown für alle Korrelationen auf dem Arbeitsblatt *1_CCC*. Die jeweilige Korrelation erscheint als Infobox.","Choose the appropriate assessment via dropdown for all the correlations on sheet*1_CCC*. The correlation will be given by an infobox.")</f>
        <v>Wählen Sie Ihre jeweilige Beurteilung über den Dropdown für alle Korrelationen auf dem Arbeitsblatt *1_CCC*. Die jeweilige Korrelation erscheint als Infobox.</v>
      </c>
      <c r="D9" s="205"/>
    </row>
    <row r="10" spans="2:5" s="151" customFormat="1" ht="32.25" customHeight="1" x14ac:dyDescent="0.25">
      <c r="B10" s="165" t="s">
        <v>199</v>
      </c>
      <c r="C10" s="205" t="str">
        <f>IF(B2="D","Sie können die Infobox an eine geeignete Stelle verschieben.","Move the infobox to a suitable place.")</f>
        <v>Sie können die Infobox an eine geeignete Stelle verschieben.</v>
      </c>
      <c r="D10" s="205"/>
    </row>
    <row r="11" spans="2:5" s="113" customFormat="1" ht="60" customHeight="1" x14ac:dyDescent="0.25">
      <c r="B11" s="165" t="s">
        <v>223</v>
      </c>
      <c r="C11" s="205" t="str">
        <f>IF(B2="D","Kommentieren Sie Ihre Auswahl auf dem Arbeitsblatt *2_Kommentare*, wenn es für die Diskussion hilfreich sein kann","Comment your choices on the sheet *2_Kommentare* where necessary or helpful for further discussion")</f>
        <v>Kommentieren Sie Ihre Auswahl auf dem Arbeitsblatt *2_Kommentare*, wenn es für die Diskussion hilfreich sein kann</v>
      </c>
      <c r="D11" s="205"/>
    </row>
    <row r="12" spans="2:5" s="150" customFormat="1" ht="72" customHeight="1" x14ac:dyDescent="0.25">
      <c r="B12" s="165" t="s">
        <v>233</v>
      </c>
      <c r="C12" s="209" t="str">
        <f>IF(B2="D","Speichern Sie Ihre finale Datei entsprechend des unten automatisch generierten Namen [C25]","Save Your file according to the name automatically generated below [C25]")</f>
        <v>Speichern Sie Ihre finale Datei entsprechend des unten automatisch generierten Namen [C25]</v>
      </c>
      <c r="D12" s="210"/>
      <c r="E12" s="151"/>
    </row>
    <row r="13" spans="2:5" s="113" customFormat="1" ht="42" customHeight="1" x14ac:dyDescent="0.35">
      <c r="B13" s="165" t="s">
        <v>234</v>
      </c>
      <c r="C13" s="205" t="str">
        <f>IF(B2="D","Senden Sie Datei an unser Büro zur Analyse: mail@solidar-pw.de","Send the Excel file to our office for analysis: mail@solidar-pw.de")</f>
        <v>Senden Sie Datei an unser Büro zur Analyse: mail@solidar-pw.de</v>
      </c>
      <c r="D13" s="205"/>
    </row>
    <row r="14" spans="2:5" s="113" customFormat="1" ht="42" customHeight="1" x14ac:dyDescent="0.25">
      <c r="B14" s="165" t="s">
        <v>235</v>
      </c>
      <c r="C14" s="205" t="str">
        <f>IF(B2="D","Drucken Sie das Ergebnisblatt *3_Druckversion* für das Meeting aus","Print the sheet *3_CCC_print* for the meeting [sheet is write-protected]")</f>
        <v>Drucken Sie das Ergebnisblatt *3_Druckversion* für das Meeting aus</v>
      </c>
      <c r="D14" s="205"/>
    </row>
    <row r="15" spans="2:5" s="149" customFormat="1" ht="60" customHeight="1" x14ac:dyDescent="0.25">
      <c r="B15" s="165" t="s">
        <v>281</v>
      </c>
      <c r="C15" s="205" t="str">
        <f>IF(B2="D","Halten Sie Ihre Kommentare für das Meeting bereit","Hold your comments ready and prepared for the meeting")</f>
        <v>Halten Sie Ihre Kommentare für das Meeting bereit</v>
      </c>
      <c r="D15" s="210"/>
    </row>
    <row r="18" spans="2:4" s="113" customFormat="1" ht="29.25" customHeight="1" x14ac:dyDescent="0.25">
      <c r="B18" s="117"/>
      <c r="C18" s="113" t="str">
        <f>IF(B2="D","Vorname","First Name")</f>
        <v>Vorname</v>
      </c>
      <c r="D18" s="113" t="str">
        <f>IF(B2="D","Nachname","Surname")</f>
        <v>Nachname</v>
      </c>
    </row>
    <row r="19" spans="2:4" s="113" customFormat="1" ht="29.25" customHeight="1" x14ac:dyDescent="0.25">
      <c r="B19" s="117"/>
      <c r="C19" s="161" t="s">
        <v>275</v>
      </c>
      <c r="D19" s="161" t="s">
        <v>276</v>
      </c>
    </row>
    <row r="20" spans="2:4" s="114" customFormat="1" ht="29.25" customHeight="1" x14ac:dyDescent="0.35">
      <c r="B20" s="118"/>
      <c r="C20" s="115"/>
    </row>
    <row r="21" spans="2:4" s="113" customFormat="1" ht="29.25" customHeight="1" x14ac:dyDescent="0.25">
      <c r="B21" s="117"/>
      <c r="C21" s="150" t="str">
        <f>IF(B2="D","Firma / Institution","Name of company / institution")</f>
        <v>Firma / Institution</v>
      </c>
      <c r="D21" s="150" t="str">
        <f>IF(B2="D","Profession / Funktion im Projekt","Your profession / function in the project")</f>
        <v>Profession / Funktion im Projekt</v>
      </c>
    </row>
    <row r="22" spans="2:4" s="113" customFormat="1" ht="29.25" customHeight="1" x14ac:dyDescent="0.25">
      <c r="B22" s="117"/>
      <c r="C22" s="161" t="s">
        <v>277</v>
      </c>
      <c r="D22" s="161" t="s">
        <v>278</v>
      </c>
    </row>
    <row r="23" spans="2:4" s="114" customFormat="1" ht="29.25" customHeight="1" x14ac:dyDescent="0.35">
      <c r="B23" s="118"/>
      <c r="C23" s="115"/>
    </row>
    <row r="24" spans="2:4" s="151" customFormat="1" ht="29.25" customHeight="1" x14ac:dyDescent="0.25">
      <c r="B24" s="117"/>
      <c r="C24" s="151" t="str">
        <f>IF(B2="D","Speichern Sie Ihre Datei unter diesem automatisch generierten Namen:","Save Your file according to the following name:")</f>
        <v>Speichern Sie Ihre Datei unter diesem automatisch generierten Namen:</v>
      </c>
    </row>
    <row r="25" spans="2:4" s="151" customFormat="1" ht="29.25" customHeight="1" x14ac:dyDescent="0.25">
      <c r="B25" s="117"/>
      <c r="C25" s="206" t="str">
        <f>"2_P-EM_"&amp;project&amp;"_"&amp;LEFT(firstname,2)&amp;LEFT(surname,2)&amp;".xlsx"</f>
        <v>2_P-EM_PL·E·N·AR_VoNa.xlsx</v>
      </c>
      <c r="D25" s="207"/>
    </row>
  </sheetData>
  <sheetProtection selectLockedCells="1"/>
  <mergeCells count="12">
    <mergeCell ref="C13:D13"/>
    <mergeCell ref="C14:D14"/>
    <mergeCell ref="C25:D25"/>
    <mergeCell ref="C4:D4"/>
    <mergeCell ref="C7:D7"/>
    <mergeCell ref="C6:D6"/>
    <mergeCell ref="C9:D9"/>
    <mergeCell ref="C11:D11"/>
    <mergeCell ref="C8:D8"/>
    <mergeCell ref="C12:D12"/>
    <mergeCell ref="C15:D15"/>
    <mergeCell ref="C10:D10"/>
  </mergeCells>
  <dataValidations count="1">
    <dataValidation type="list" allowBlank="1" showInputMessage="1" showErrorMessage="1" sqref="B2">
      <formula1>lang</formula1>
    </dataValidation>
  </dataValidations>
  <hyperlinks>
    <hyperlink ref="D2" r:id="rId1"/>
  </hyperlinks>
  <pageMargins left="0.70866141732283472" right="0.70866141732283472" top="0.78740157480314965" bottom="0.78740157480314965" header="0.31496062992125984" footer="0.31496062992125984"/>
  <pageSetup paperSize="9" scale="6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Y85"/>
  <sheetViews>
    <sheetView showGridLines="0" tabSelected="1" zoomScale="120" zoomScaleNormal="120" zoomScaleSheetLayoutView="130" workbookViewId="0">
      <selection activeCell="Q23" sqref="Q23:R24"/>
    </sheetView>
  </sheetViews>
  <sheetFormatPr baseColWidth="10" defaultColWidth="11.42578125" defaultRowHeight="20.25" x14ac:dyDescent="0.3"/>
  <cols>
    <col min="1" max="1" width="4.140625" style="10" customWidth="1"/>
    <col min="2" max="2" width="11.42578125" style="10" hidden="1" customWidth="1"/>
    <col min="3" max="3" width="4.140625" style="93" bestFit="1" customWidth="1"/>
    <col min="4" max="4" width="5" style="10" hidden="1" customWidth="1"/>
    <col min="5" max="5" width="11.42578125" style="10" hidden="1" customWidth="1"/>
    <col min="6" max="6" width="5.140625" style="10" hidden="1" customWidth="1"/>
    <col min="7" max="7" width="4.28515625" style="10" hidden="1" customWidth="1"/>
    <col min="8" max="8" width="2" style="10" hidden="1" customWidth="1"/>
    <col min="9" max="9" width="17.7109375" style="11" customWidth="1"/>
    <col min="10" max="10" width="0.5703125" style="12" customWidth="1"/>
    <col min="11" max="11" width="20.7109375" style="13" customWidth="1"/>
    <col min="12" max="48" width="1.140625" style="10" customWidth="1"/>
    <col min="49" max="49" width="1.140625" customWidth="1"/>
    <col min="50" max="50" width="4.140625" style="93" bestFit="1" customWidth="1"/>
    <col min="51" max="51" width="26.5703125" style="123" customWidth="1"/>
    <col min="52" max="16384" width="11.42578125" style="10"/>
  </cols>
  <sheetData>
    <row r="1" spans="1:51" ht="13.5" customHeight="1" x14ac:dyDescent="0.3"/>
    <row r="2" spans="1:51" hidden="1" x14ac:dyDescent="0.3">
      <c r="A2" s="10" t="s">
        <v>20</v>
      </c>
      <c r="B2" s="10">
        <v>5</v>
      </c>
      <c r="I2" s="97" t="s">
        <v>230</v>
      </c>
    </row>
    <row r="3" spans="1:51" s="33" customFormat="1" ht="9.9499999999999993" hidden="1" customHeight="1" x14ac:dyDescent="0.25">
      <c r="C3" s="94"/>
      <c r="G3" s="38"/>
      <c r="I3" s="39" t="s">
        <v>24</v>
      </c>
      <c r="J3" s="40"/>
      <c r="K3" s="158" t="str">
        <f>'0_Instruktionen'!$B$2</f>
        <v>D</v>
      </c>
      <c r="L3" s="41"/>
      <c r="M3" s="220" t="s">
        <v>28</v>
      </c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C3" s="221" t="str">
        <f ca="1">REPT("I",INT(AS3*50))</f>
        <v/>
      </c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3"/>
      <c r="AS3" s="224">
        <f ca="1">(COUNTA(L8:AU79)-COUNTA(X8:AU18))/(FACT(COUNTA(K8:K79))/(FACT(2)*FACT(COUNTA(K8:K79)-2)))</f>
        <v>0</v>
      </c>
      <c r="AT3" s="224"/>
      <c r="AU3" s="224"/>
      <c r="AV3" s="224"/>
      <c r="AW3"/>
      <c r="AX3" s="94"/>
      <c r="AY3" s="124"/>
    </row>
    <row r="4" spans="1:51" s="33" customFormat="1" ht="16.5" customHeight="1" x14ac:dyDescent="0.15">
      <c r="A4" s="246" t="s">
        <v>282</v>
      </c>
      <c r="B4" s="247"/>
      <c r="C4" s="247"/>
      <c r="I4" s="248" t="s">
        <v>283</v>
      </c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94"/>
      <c r="AY4" s="124"/>
    </row>
    <row r="5" spans="1:51" s="34" customFormat="1" ht="19.5" customHeight="1" x14ac:dyDescent="0.25">
      <c r="C5" s="120"/>
      <c r="I5" s="121" t="s">
        <v>284</v>
      </c>
      <c r="K5" s="34" t="s">
        <v>285</v>
      </c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/>
      <c r="AX5" s="41"/>
      <c r="AY5" s="154" t="str">
        <f ca="1">MID(CELL("Dateiname"),SEARCH("[",CELL("Dateiname"))+1,SEARCH("]",CELL("Dateiname"))-SEARCH("[",CELL("Dateiname"))-6)&amp;" / "&amp;MID(CELL("Dateiname",$A$1),FIND("]",CELL("Dateiname",$A$1))+1,31)</f>
        <v>2_P-EM_PLENAR_VoNa_entschützt / 1_CCC</v>
      </c>
    </row>
    <row r="6" spans="1:51" s="44" customFormat="1" ht="12" customHeight="1" x14ac:dyDescent="0.25">
      <c r="C6" s="95"/>
      <c r="I6" s="125" t="str">
        <f>firstname</f>
        <v>Vorname</v>
      </c>
      <c r="J6" s="49"/>
      <c r="K6" s="126" t="str">
        <f>surname</f>
        <v>Nachname</v>
      </c>
      <c r="M6" s="218"/>
      <c r="N6" s="218"/>
      <c r="O6" s="218"/>
      <c r="P6" s="218"/>
      <c r="Q6" s="218"/>
      <c r="R6" s="218"/>
      <c r="S6" s="218"/>
      <c r="T6" s="218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/>
      <c r="AX6" s="95"/>
      <c r="AY6" s="203" t="str">
        <f>IF($K$3="D","Kommentare zu Kriterien","Comments on Criteria")</f>
        <v>Kommentare zu Kriterien</v>
      </c>
    </row>
    <row r="7" spans="1:51" ht="5.0999999999999996" customHeight="1" x14ac:dyDescent="0.3">
      <c r="AS7" s="58"/>
      <c r="AT7" s="58"/>
      <c r="AU7" s="58"/>
      <c r="AV7" s="59"/>
    </row>
    <row r="8" spans="1:51" s="33" customFormat="1" ht="6" customHeight="1" x14ac:dyDescent="0.25">
      <c r="A8" s="214" t="str">
        <f>IF($K$3="D","Gebäudeplanung &amp; Funktionalität","Architectural &amp; Functional Design")</f>
        <v>Gebäudeplanung &amp; Funktionalität</v>
      </c>
      <c r="B8" s="196"/>
      <c r="C8" s="236">
        <v>1</v>
      </c>
      <c r="G8" s="33">
        <v>1</v>
      </c>
      <c r="H8" s="33">
        <v>1</v>
      </c>
      <c r="I8" s="230" t="str">
        <f ca="1">INDIRECT($I$2&amp;$K$3&amp;"!"&amp;ADDRESS(ROW()-$B$2,COLUMN()-$B$2,4))</f>
        <v>Art der Gebäudenutzung</v>
      </c>
      <c r="J8" s="34"/>
      <c r="K8" s="233" t="str">
        <f ca="1">INDIRECT($I$2&amp;$K$3&amp;"!"&amp;ADDRESS(ROW()-$B$2,COLUMN()-$B$2,4))</f>
        <v>Nutzungskategorie,
Nutzungsprofil und Nutzungszeiten</v>
      </c>
      <c r="L8" s="50"/>
      <c r="M8" s="51"/>
      <c r="N8" s="51"/>
      <c r="O8" s="51"/>
      <c r="P8" s="51"/>
      <c r="Q8" s="51"/>
      <c r="R8" s="51"/>
      <c r="S8" s="51"/>
      <c r="T8" s="51"/>
      <c r="U8" s="51"/>
      <c r="V8" s="51"/>
      <c r="W8" s="35"/>
      <c r="X8" s="225" t="str">
        <f>IF($K$3="D",dropdown!F2,dropdown!B2)</f>
        <v>Hoher Einfluss</v>
      </c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35"/>
      <c r="AO8" s="226" t="str">
        <f>wert_pos</f>
        <v>+</v>
      </c>
      <c r="AP8" s="226"/>
      <c r="AQ8" s="226"/>
      <c r="AS8" s="224">
        <f>IF(ISERROR((COUNTIF($L$8:$V$79,AO8)+COUNTIF($W$19:$AU$68,AO8))/COUNTA($L$8:$V$79,$W$19:$AU$68)),0,(COUNTIF($L$8:$V$79,AO8)+COUNTIF($W$19:$AU$68,AO8))/COUNTA($L$8:$V$79,$W$19:$AU$68))</f>
        <v>0</v>
      </c>
      <c r="AT8" s="224"/>
      <c r="AU8" s="224"/>
      <c r="AV8" s="224"/>
      <c r="AW8"/>
      <c r="AX8" s="245">
        <v>1</v>
      </c>
      <c r="AY8" s="240"/>
    </row>
    <row r="9" spans="1:51" s="33" customFormat="1" ht="6" customHeight="1" x14ac:dyDescent="0.25">
      <c r="A9" s="215"/>
      <c r="B9" s="196"/>
      <c r="C9" s="237"/>
      <c r="G9" s="33">
        <v>1</v>
      </c>
      <c r="H9" s="33">
        <v>2</v>
      </c>
      <c r="I9" s="231"/>
      <c r="J9" s="34"/>
      <c r="K9" s="234"/>
      <c r="L9" s="52"/>
      <c r="M9" s="50"/>
      <c r="N9" s="51"/>
      <c r="O9" s="51"/>
      <c r="P9" s="51"/>
      <c r="Q9" s="51"/>
      <c r="R9" s="51"/>
      <c r="S9" s="51"/>
      <c r="T9" s="51"/>
      <c r="U9" s="51"/>
      <c r="V9" s="51"/>
      <c r="W9" s="3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35"/>
      <c r="AO9" s="226"/>
      <c r="AP9" s="226"/>
      <c r="AQ9" s="226"/>
      <c r="AS9" s="224"/>
      <c r="AT9" s="224"/>
      <c r="AU9" s="224"/>
      <c r="AV9" s="224"/>
      <c r="AW9"/>
      <c r="AX9" s="239"/>
      <c r="AY9" s="241"/>
    </row>
    <row r="10" spans="1:51" s="33" customFormat="1" ht="6" customHeight="1" x14ac:dyDescent="0.25">
      <c r="A10" s="215"/>
      <c r="B10" s="196"/>
      <c r="C10" s="237"/>
      <c r="G10" s="33">
        <v>1</v>
      </c>
      <c r="H10" s="33">
        <v>3</v>
      </c>
      <c r="I10" s="231"/>
      <c r="J10" s="34"/>
      <c r="K10" s="234"/>
      <c r="L10" s="52"/>
      <c r="M10" s="53"/>
      <c r="N10" s="50"/>
      <c r="O10" s="51"/>
      <c r="P10" s="51"/>
      <c r="Q10" s="51"/>
      <c r="R10" s="51"/>
      <c r="S10" s="51"/>
      <c r="T10" s="51"/>
      <c r="U10" s="51"/>
      <c r="V10" s="51"/>
      <c r="W10" s="3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35"/>
      <c r="AO10" s="37"/>
      <c r="AP10" s="37"/>
      <c r="AQ10" s="37"/>
      <c r="AS10" s="57"/>
      <c r="AT10" s="57"/>
      <c r="AU10" s="57"/>
      <c r="AV10" s="60"/>
      <c r="AW10"/>
      <c r="AX10" s="239"/>
      <c r="AY10" s="241"/>
    </row>
    <row r="11" spans="1:51" s="33" customFormat="1" ht="6" customHeight="1" x14ac:dyDescent="0.25">
      <c r="A11" s="215"/>
      <c r="B11" s="196"/>
      <c r="C11" s="237"/>
      <c r="G11" s="33">
        <v>1</v>
      </c>
      <c r="H11" s="33">
        <v>4</v>
      </c>
      <c r="I11" s="232"/>
      <c r="J11" s="34"/>
      <c r="K11" s="235"/>
      <c r="L11" s="53"/>
      <c r="M11" s="217"/>
      <c r="N11" s="217"/>
      <c r="O11" s="55"/>
      <c r="P11" s="103"/>
      <c r="Q11" s="103"/>
      <c r="R11" s="103"/>
      <c r="S11" s="103"/>
      <c r="T11" s="103"/>
      <c r="U11" s="103"/>
      <c r="V11" s="103"/>
      <c r="W11" s="36"/>
      <c r="X11" s="225" t="str">
        <f>IF($K$3="D",dropdown!F4,dropdown!B4)</f>
        <v>Mittlerer Einfluss</v>
      </c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35"/>
      <c r="AO11" s="227" t="str">
        <f>wert_neut</f>
        <v>O</v>
      </c>
      <c r="AP11" s="227"/>
      <c r="AQ11" s="227"/>
      <c r="AS11" s="224">
        <f>IF(ISERROR((COUNTIF($L$8:$V$79,AO11)+COUNTIF($W$19:$AU$68,AO11))/COUNTA($L$8:$V$79,$W$19:$AU$68)),0,(COUNTIF($L$8:$V$79,AO11)+COUNTIF($W$19:$AU$68,AO11))/COUNTA($L$8:$V$79,$W$19:$AU$68))</f>
        <v>0</v>
      </c>
      <c r="AT11" s="224"/>
      <c r="AU11" s="224"/>
      <c r="AV11" s="224"/>
      <c r="AW11"/>
      <c r="AX11" s="239"/>
      <c r="AY11" s="242"/>
    </row>
    <row r="12" spans="1:51" s="33" customFormat="1" ht="6" customHeight="1" x14ac:dyDescent="0.25">
      <c r="A12" s="215"/>
      <c r="B12" s="196"/>
      <c r="C12" s="237">
        <v>2</v>
      </c>
      <c r="G12" s="33">
        <f>G8+1</f>
        <v>2</v>
      </c>
      <c r="H12" s="33">
        <v>1</v>
      </c>
      <c r="I12" s="230" t="str">
        <f ca="1">INDIRECT($I$2&amp;$K$3&amp;"!"&amp;ADDRESS(ROW()-$B$2,COLUMN()-$B$2,4))</f>
        <v>Baumassenverteilung</v>
      </c>
      <c r="J12" s="34"/>
      <c r="K12" s="233" t="str">
        <f ca="1">INDIRECT($I$2&amp;$K$3&amp;"!"&amp;ADDRESS(ROW()-$B$2,COLUMN()-$B$2,4))</f>
        <v>GRZ, GFZ, Kubatur, Form, Ausrichtung, Gebäudetiefe, Kompaktheit, Gliederung</v>
      </c>
      <c r="L12" s="50"/>
      <c r="M12" s="217"/>
      <c r="N12" s="217"/>
      <c r="O12" s="104"/>
      <c r="P12" s="55"/>
      <c r="Q12" s="103"/>
      <c r="R12" s="103"/>
      <c r="S12" s="103"/>
      <c r="T12" s="103"/>
      <c r="U12" s="103"/>
      <c r="V12" s="103"/>
      <c r="W12" s="36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35"/>
      <c r="AO12" s="227"/>
      <c r="AP12" s="227"/>
      <c r="AQ12" s="227"/>
      <c r="AS12" s="224"/>
      <c r="AT12" s="224"/>
      <c r="AU12" s="224"/>
      <c r="AV12" s="224"/>
      <c r="AW12"/>
      <c r="AX12" s="239">
        <v>2</v>
      </c>
      <c r="AY12" s="240"/>
    </row>
    <row r="13" spans="1:51" s="33" customFormat="1" ht="6" customHeight="1" x14ac:dyDescent="0.25">
      <c r="A13" s="215"/>
      <c r="B13" s="196"/>
      <c r="C13" s="237"/>
      <c r="G13" s="33">
        <f>G12</f>
        <v>2</v>
      </c>
      <c r="H13" s="33">
        <v>2</v>
      </c>
      <c r="I13" s="231"/>
      <c r="J13" s="34"/>
      <c r="K13" s="234"/>
      <c r="L13" s="52"/>
      <c r="M13" s="55"/>
      <c r="N13" s="104"/>
      <c r="O13" s="217"/>
      <c r="P13" s="217"/>
      <c r="Q13" s="55"/>
      <c r="R13" s="103"/>
      <c r="S13" s="103"/>
      <c r="T13" s="103"/>
      <c r="U13" s="103"/>
      <c r="V13" s="103"/>
      <c r="W13" s="36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35"/>
      <c r="AO13" s="37"/>
      <c r="AP13" s="37"/>
      <c r="AQ13" s="37"/>
      <c r="AS13" s="57"/>
      <c r="AT13" s="57"/>
      <c r="AU13" s="57"/>
      <c r="AV13" s="60"/>
      <c r="AW13"/>
      <c r="AX13" s="239"/>
      <c r="AY13" s="241"/>
    </row>
    <row r="14" spans="1:51" s="33" customFormat="1" ht="6" customHeight="1" x14ac:dyDescent="0.25">
      <c r="A14" s="215"/>
      <c r="B14" s="196"/>
      <c r="C14" s="237"/>
      <c r="G14" s="33">
        <f>G12</f>
        <v>2</v>
      </c>
      <c r="H14" s="33">
        <v>3</v>
      </c>
      <c r="I14" s="231"/>
      <c r="J14" s="34"/>
      <c r="K14" s="234"/>
      <c r="L14" s="52"/>
      <c r="M14" s="104"/>
      <c r="N14" s="55"/>
      <c r="O14" s="217"/>
      <c r="P14" s="217"/>
      <c r="Q14" s="104"/>
      <c r="R14" s="55"/>
      <c r="S14" s="103"/>
      <c r="T14" s="103"/>
      <c r="U14" s="103"/>
      <c r="V14" s="103"/>
      <c r="W14" s="36"/>
      <c r="X14" s="225" t="str">
        <f>IF($K$3="D",dropdown!F6,dropdown!B6)</f>
        <v>Geringer Einfluss</v>
      </c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35"/>
      <c r="AO14" s="228" t="str">
        <f>wert_neg</f>
        <v>-</v>
      </c>
      <c r="AP14" s="228"/>
      <c r="AQ14" s="228"/>
      <c r="AS14" s="224">
        <f>IF(ISERROR((COUNTIF($L$8:$V$79,AO14)+COUNTIF($W$19:$AU$68,AO14))/COUNTA($L$8:$V$79,$W$19:$AU$68)),0,(COUNTIF($L$8:$V$79,AO14)+COUNTIF($W$19:$AU$68,AO14))/COUNTA($L$8:$V$79,$W$19:$AU$68))</f>
        <v>0</v>
      </c>
      <c r="AT14" s="224"/>
      <c r="AU14" s="224"/>
      <c r="AV14" s="224"/>
      <c r="AW14"/>
      <c r="AX14" s="239"/>
      <c r="AY14" s="241"/>
    </row>
    <row r="15" spans="1:51" s="33" customFormat="1" ht="6" customHeight="1" x14ac:dyDescent="0.25">
      <c r="A15" s="215"/>
      <c r="B15" s="196"/>
      <c r="C15" s="237"/>
      <c r="G15" s="33">
        <f>G12</f>
        <v>2</v>
      </c>
      <c r="H15" s="33">
        <v>4</v>
      </c>
      <c r="I15" s="232"/>
      <c r="J15" s="34"/>
      <c r="K15" s="235"/>
      <c r="L15" s="53"/>
      <c r="M15" s="217"/>
      <c r="N15" s="217"/>
      <c r="O15" s="55"/>
      <c r="P15" s="104"/>
      <c r="Q15" s="217"/>
      <c r="R15" s="217"/>
      <c r="S15" s="55"/>
      <c r="T15" s="103"/>
      <c r="U15" s="103"/>
      <c r="V15" s="103"/>
      <c r="W15" s="36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  <c r="AJ15" s="225"/>
      <c r="AK15" s="225"/>
      <c r="AL15" s="225"/>
      <c r="AM15" s="225"/>
      <c r="AN15" s="35"/>
      <c r="AO15" s="228"/>
      <c r="AP15" s="228"/>
      <c r="AQ15" s="228"/>
      <c r="AS15" s="224"/>
      <c r="AT15" s="224"/>
      <c r="AU15" s="224"/>
      <c r="AV15" s="224"/>
      <c r="AW15"/>
      <c r="AX15" s="239"/>
      <c r="AY15" s="242"/>
    </row>
    <row r="16" spans="1:51" s="33" customFormat="1" ht="6" customHeight="1" x14ac:dyDescent="0.25">
      <c r="A16" s="215"/>
      <c r="B16" s="196"/>
      <c r="C16" s="237">
        <v>3</v>
      </c>
      <c r="G16" s="33">
        <f>G12+1</f>
        <v>3</v>
      </c>
      <c r="H16" s="33">
        <v>1</v>
      </c>
      <c r="I16" s="230" t="str">
        <f ca="1">INDIRECT($I$2&amp;$K$3&amp;"!"&amp;ADDRESS(ROW()-$B$2,COLUMN()-$B$2,4))</f>
        <v>Gebäudehülle</v>
      </c>
      <c r="J16" s="34"/>
      <c r="K16" s="233" t="str">
        <f ca="1">INDIRECT($I$2&amp;$K$3&amp;"!"&amp;ADDRESS(ROW()-$B$2,COLUMN()-$B$2,4))</f>
        <v>Thermische Qualität, Dämmung, Fensterdisposition, Verglasung, Luftdichtheit</v>
      </c>
      <c r="L16" s="50"/>
      <c r="M16" s="217"/>
      <c r="N16" s="217"/>
      <c r="O16" s="104"/>
      <c r="P16" s="55"/>
      <c r="Q16" s="217"/>
      <c r="R16" s="217"/>
      <c r="S16" s="104"/>
      <c r="T16" s="55"/>
      <c r="U16" s="103"/>
      <c r="V16" s="103"/>
      <c r="W16" s="36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35"/>
      <c r="AO16" s="37"/>
      <c r="AP16" s="37"/>
      <c r="AQ16" s="37"/>
      <c r="AS16" s="57"/>
      <c r="AT16" s="57"/>
      <c r="AU16" s="57"/>
      <c r="AV16" s="60"/>
      <c r="AW16"/>
      <c r="AX16" s="239">
        <v>3</v>
      </c>
      <c r="AY16" s="240"/>
    </row>
    <row r="17" spans="1:51" s="33" customFormat="1" ht="6" customHeight="1" x14ac:dyDescent="0.25">
      <c r="A17" s="215"/>
      <c r="B17" s="196"/>
      <c r="C17" s="237"/>
      <c r="G17" s="33">
        <f>G16</f>
        <v>3</v>
      </c>
      <c r="H17" s="33">
        <v>2</v>
      </c>
      <c r="I17" s="231"/>
      <c r="J17" s="34"/>
      <c r="K17" s="234"/>
      <c r="L17" s="52"/>
      <c r="M17" s="55"/>
      <c r="N17" s="104"/>
      <c r="O17" s="217"/>
      <c r="P17" s="217"/>
      <c r="Q17" s="55"/>
      <c r="R17" s="104"/>
      <c r="S17" s="217"/>
      <c r="T17" s="217"/>
      <c r="U17" s="55"/>
      <c r="V17" s="103"/>
      <c r="W17" s="36"/>
      <c r="X17" s="225" t="str">
        <f>IF($K$3="D",dropdown!F8,dropdown!B8)</f>
        <v>Nicht zutreffend</v>
      </c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25"/>
      <c r="AN17" s="35"/>
      <c r="AO17" s="229" t="str">
        <f>wert_not</f>
        <v>X</v>
      </c>
      <c r="AP17" s="229"/>
      <c r="AQ17" s="229"/>
      <c r="AS17" s="224">
        <f>IF(ISERROR((COUNTIF($L$8:$V$79,AO17)+COUNTIF($W$19:$AU$68,AO17))/COUNTA($L$8:$V$79,$W$19:$AU$68)),0,(COUNTIF($L$8:$V$79,AO17)+COUNTIF($W$19:$AU$68,AO17))/COUNTA($L$8:$V$79,$W$19:$AU$68))</f>
        <v>0</v>
      </c>
      <c r="AT17" s="224"/>
      <c r="AU17" s="224"/>
      <c r="AV17" s="224"/>
      <c r="AW17"/>
      <c r="AX17" s="239"/>
      <c r="AY17" s="241"/>
    </row>
    <row r="18" spans="1:51" s="33" customFormat="1" ht="6" customHeight="1" x14ac:dyDescent="0.25">
      <c r="A18" s="215"/>
      <c r="B18" s="196"/>
      <c r="C18" s="237"/>
      <c r="G18" s="33">
        <f>G16</f>
        <v>3</v>
      </c>
      <c r="H18" s="33">
        <v>3</v>
      </c>
      <c r="I18" s="231"/>
      <c r="J18" s="34"/>
      <c r="K18" s="234"/>
      <c r="L18" s="52"/>
      <c r="M18" s="104"/>
      <c r="N18" s="55"/>
      <c r="O18" s="217"/>
      <c r="P18" s="217"/>
      <c r="Q18" s="104"/>
      <c r="R18" s="55"/>
      <c r="S18" s="217"/>
      <c r="T18" s="217"/>
      <c r="U18" s="104"/>
      <c r="V18" s="55"/>
      <c r="W18" s="36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35"/>
      <c r="AO18" s="229"/>
      <c r="AP18" s="229"/>
      <c r="AQ18" s="229"/>
      <c r="AS18" s="224"/>
      <c r="AT18" s="224"/>
      <c r="AU18" s="224"/>
      <c r="AV18" s="224"/>
      <c r="AW18"/>
      <c r="AX18" s="239"/>
      <c r="AY18" s="241"/>
    </row>
    <row r="19" spans="1:51" s="33" customFormat="1" ht="6" customHeight="1" x14ac:dyDescent="0.25">
      <c r="A19" s="215"/>
      <c r="B19" s="196"/>
      <c r="C19" s="237"/>
      <c r="G19" s="33">
        <f>G16</f>
        <v>3</v>
      </c>
      <c r="H19" s="33">
        <v>4</v>
      </c>
      <c r="I19" s="232"/>
      <c r="J19" s="34"/>
      <c r="K19" s="235"/>
      <c r="L19" s="53"/>
      <c r="M19" s="217"/>
      <c r="N19" s="217"/>
      <c r="O19" s="55"/>
      <c r="P19" s="104"/>
      <c r="Q19" s="217"/>
      <c r="R19" s="217"/>
      <c r="S19" s="55"/>
      <c r="T19" s="104"/>
      <c r="U19" s="217"/>
      <c r="V19" s="217"/>
      <c r="W19" s="50"/>
      <c r="X19" s="52"/>
      <c r="Y19" s="52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W19"/>
      <c r="AX19" s="239"/>
      <c r="AY19" s="242"/>
    </row>
    <row r="20" spans="1:51" s="33" customFormat="1" ht="6" customHeight="1" x14ac:dyDescent="0.25">
      <c r="A20" s="215"/>
      <c r="B20" s="196"/>
      <c r="C20" s="237">
        <v>4</v>
      </c>
      <c r="G20" s="33">
        <f>G16+1</f>
        <v>4</v>
      </c>
      <c r="H20" s="33">
        <v>1</v>
      </c>
      <c r="I20" s="230" t="str">
        <f ca="1">INDIRECT($I$2&amp;$K$3&amp;"!"&amp;ADDRESS(ROW()-$B$2,COLUMN()-$B$2,4))</f>
        <v>Bausystem &amp; Konstruktion</v>
      </c>
      <c r="J20" s="34"/>
      <c r="K20" s="233" t="str">
        <f ca="1">INDIRECT($I$2&amp;$K$3&amp;"!"&amp;ADDRESS(ROW()-$B$2,COLUMN()-$B$2,4))</f>
        <v xml:space="preserve">Bauweise, Raster / Achsmaß, Materialien, Speichermasse, Graue Energie,  Lebenszyklus </v>
      </c>
      <c r="L20" s="50"/>
      <c r="M20" s="217"/>
      <c r="N20" s="217"/>
      <c r="O20" s="104"/>
      <c r="P20" s="55"/>
      <c r="Q20" s="217"/>
      <c r="R20" s="217"/>
      <c r="S20" s="104"/>
      <c r="T20" s="55"/>
      <c r="U20" s="217"/>
      <c r="V20" s="217"/>
      <c r="W20" s="53"/>
      <c r="X20" s="50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W20"/>
      <c r="AX20" s="239">
        <v>4</v>
      </c>
      <c r="AY20" s="240"/>
    </row>
    <row r="21" spans="1:51" s="33" customFormat="1" ht="6" customHeight="1" x14ac:dyDescent="0.25">
      <c r="A21" s="215"/>
      <c r="B21" s="196"/>
      <c r="C21" s="237"/>
      <c r="G21" s="33">
        <f>G20</f>
        <v>4</v>
      </c>
      <c r="H21" s="33">
        <v>2</v>
      </c>
      <c r="I21" s="231"/>
      <c r="J21" s="34"/>
      <c r="K21" s="234"/>
      <c r="L21" s="52"/>
      <c r="M21" s="55"/>
      <c r="N21" s="104"/>
      <c r="O21" s="217"/>
      <c r="P21" s="217"/>
      <c r="Q21" s="55"/>
      <c r="R21" s="104"/>
      <c r="S21" s="217"/>
      <c r="T21" s="217"/>
      <c r="U21" s="55"/>
      <c r="V21" s="104"/>
      <c r="W21" s="217"/>
      <c r="X21" s="217"/>
      <c r="Y21" s="55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51"/>
      <c r="AW21"/>
      <c r="AX21" s="239"/>
      <c r="AY21" s="241"/>
    </row>
    <row r="22" spans="1:51" s="33" customFormat="1" ht="6" customHeight="1" x14ac:dyDescent="0.25">
      <c r="A22" s="215"/>
      <c r="B22" s="196"/>
      <c r="C22" s="237"/>
      <c r="G22" s="33">
        <f>G20</f>
        <v>4</v>
      </c>
      <c r="H22" s="33">
        <v>3</v>
      </c>
      <c r="I22" s="231"/>
      <c r="J22" s="34"/>
      <c r="K22" s="234"/>
      <c r="L22" s="52"/>
      <c r="M22" s="104"/>
      <c r="N22" s="55"/>
      <c r="O22" s="217"/>
      <c r="P22" s="217"/>
      <c r="Q22" s="104"/>
      <c r="R22" s="55"/>
      <c r="S22" s="217"/>
      <c r="T22" s="217"/>
      <c r="U22" s="104"/>
      <c r="V22" s="55"/>
      <c r="W22" s="217"/>
      <c r="X22" s="217"/>
      <c r="Y22" s="104"/>
      <c r="Z22" s="55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51"/>
      <c r="AW22"/>
      <c r="AX22" s="239"/>
      <c r="AY22" s="241"/>
    </row>
    <row r="23" spans="1:51" s="33" customFormat="1" ht="6" customHeight="1" x14ac:dyDescent="0.25">
      <c r="A23" s="215"/>
      <c r="B23" s="196"/>
      <c r="C23" s="237"/>
      <c r="G23" s="33">
        <f>G20</f>
        <v>4</v>
      </c>
      <c r="H23" s="33">
        <v>4</v>
      </c>
      <c r="I23" s="232"/>
      <c r="J23" s="34"/>
      <c r="K23" s="235"/>
      <c r="L23" s="53"/>
      <c r="M23" s="217"/>
      <c r="N23" s="217"/>
      <c r="O23" s="55"/>
      <c r="P23" s="104"/>
      <c r="Q23" s="217"/>
      <c r="R23" s="217"/>
      <c r="S23" s="55"/>
      <c r="T23" s="104"/>
      <c r="U23" s="217"/>
      <c r="V23" s="217"/>
      <c r="W23" s="55"/>
      <c r="X23" s="104"/>
      <c r="Y23" s="217"/>
      <c r="Z23" s="217"/>
      <c r="AA23" s="55"/>
      <c r="AB23" s="103"/>
      <c r="AC23" s="103"/>
      <c r="AD23" s="103"/>
      <c r="AE23" s="103"/>
      <c r="AF23" s="103"/>
      <c r="AG23" s="103"/>
      <c r="AH23" s="103"/>
      <c r="AI23" s="103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51"/>
      <c r="AW23"/>
      <c r="AX23" s="239"/>
      <c r="AY23" s="242"/>
    </row>
    <row r="24" spans="1:51" s="33" customFormat="1" ht="6" customHeight="1" x14ac:dyDescent="0.25">
      <c r="A24" s="215"/>
      <c r="B24" s="196"/>
      <c r="C24" s="237">
        <v>5</v>
      </c>
      <c r="G24" s="33">
        <f>G20+1</f>
        <v>5</v>
      </c>
      <c r="H24" s="33">
        <v>1</v>
      </c>
      <c r="I24" s="230" t="str">
        <f ca="1">INDIRECT($I$2&amp;$K$3&amp;"!"&amp;ADDRESS(ROW()-$B$2,COLUMN()-$B$2,4))</f>
        <v>Flächeneffizienz</v>
      </c>
      <c r="J24" s="34"/>
      <c r="K24" s="233" t="str">
        <f ca="1">INDIRECT($I$2&amp;$K$3&amp;"!"&amp;ADDRESS(ROW()-$B$2,COLUMN()-$B$2,4))</f>
        <v>Raumnutzung, Größe, Struktur,
Funktion, Ausstattung</v>
      </c>
      <c r="L24" s="50"/>
      <c r="M24" s="217"/>
      <c r="N24" s="217"/>
      <c r="O24" s="104"/>
      <c r="P24" s="55"/>
      <c r="Q24" s="217"/>
      <c r="R24" s="217"/>
      <c r="S24" s="104"/>
      <c r="T24" s="55"/>
      <c r="U24" s="217"/>
      <c r="V24" s="217"/>
      <c r="W24" s="104"/>
      <c r="X24" s="55"/>
      <c r="Y24" s="217"/>
      <c r="Z24" s="217"/>
      <c r="AA24" s="104"/>
      <c r="AB24" s="55"/>
      <c r="AC24" s="103"/>
      <c r="AD24" s="103"/>
      <c r="AE24" s="103"/>
      <c r="AF24" s="103"/>
      <c r="AG24" s="103"/>
      <c r="AH24" s="103"/>
      <c r="AI24" s="103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51"/>
      <c r="AW24"/>
      <c r="AX24" s="239">
        <v>5</v>
      </c>
      <c r="AY24" s="240"/>
    </row>
    <row r="25" spans="1:51" s="33" customFormat="1" ht="6" customHeight="1" x14ac:dyDescent="0.25">
      <c r="A25" s="215"/>
      <c r="B25" s="196"/>
      <c r="C25" s="237"/>
      <c r="G25" s="33">
        <f>G24</f>
        <v>5</v>
      </c>
      <c r="H25" s="33">
        <v>2</v>
      </c>
      <c r="I25" s="231"/>
      <c r="J25" s="34"/>
      <c r="K25" s="234"/>
      <c r="L25" s="52"/>
      <c r="M25" s="55"/>
      <c r="N25" s="104"/>
      <c r="O25" s="217"/>
      <c r="P25" s="217"/>
      <c r="Q25" s="55"/>
      <c r="R25" s="104"/>
      <c r="S25" s="217"/>
      <c r="T25" s="217"/>
      <c r="U25" s="55"/>
      <c r="V25" s="104"/>
      <c r="W25" s="217"/>
      <c r="X25" s="217"/>
      <c r="Y25" s="55"/>
      <c r="Z25" s="104"/>
      <c r="AA25" s="217"/>
      <c r="AB25" s="217"/>
      <c r="AC25" s="55"/>
      <c r="AD25" s="103"/>
      <c r="AE25" s="103"/>
      <c r="AF25" s="103"/>
      <c r="AG25" s="103"/>
      <c r="AH25" s="103"/>
      <c r="AI25" s="103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51"/>
      <c r="AW25"/>
      <c r="AX25" s="239"/>
      <c r="AY25" s="241"/>
    </row>
    <row r="26" spans="1:51" s="33" customFormat="1" ht="6" customHeight="1" x14ac:dyDescent="0.25">
      <c r="A26" s="215"/>
      <c r="B26" s="196"/>
      <c r="C26" s="237"/>
      <c r="G26" s="33">
        <f>G24</f>
        <v>5</v>
      </c>
      <c r="H26" s="33">
        <v>3</v>
      </c>
      <c r="I26" s="231"/>
      <c r="J26" s="34"/>
      <c r="K26" s="234"/>
      <c r="L26" s="52"/>
      <c r="M26" s="104"/>
      <c r="N26" s="55"/>
      <c r="O26" s="217"/>
      <c r="P26" s="217"/>
      <c r="Q26" s="104"/>
      <c r="R26" s="55"/>
      <c r="S26" s="217"/>
      <c r="T26" s="217"/>
      <c r="U26" s="104"/>
      <c r="V26" s="55"/>
      <c r="W26" s="217"/>
      <c r="X26" s="217"/>
      <c r="Y26" s="104"/>
      <c r="Z26" s="55"/>
      <c r="AA26" s="217"/>
      <c r="AB26" s="217"/>
      <c r="AC26" s="104"/>
      <c r="AD26" s="55"/>
      <c r="AE26" s="103"/>
      <c r="AF26" s="103"/>
      <c r="AG26" s="103"/>
      <c r="AH26" s="103"/>
      <c r="AI26" s="103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51"/>
      <c r="AW26"/>
      <c r="AX26" s="239"/>
      <c r="AY26" s="241"/>
    </row>
    <row r="27" spans="1:51" s="33" customFormat="1" ht="6" customHeight="1" x14ac:dyDescent="0.25">
      <c r="A27" s="215"/>
      <c r="B27" s="196"/>
      <c r="C27" s="237"/>
      <c r="G27" s="33">
        <f>G24</f>
        <v>5</v>
      </c>
      <c r="H27" s="33">
        <v>4</v>
      </c>
      <c r="I27" s="232"/>
      <c r="J27" s="34"/>
      <c r="K27" s="235"/>
      <c r="L27" s="53"/>
      <c r="M27" s="217"/>
      <c r="N27" s="217"/>
      <c r="O27" s="55"/>
      <c r="P27" s="104"/>
      <c r="Q27" s="217"/>
      <c r="R27" s="217"/>
      <c r="S27" s="55"/>
      <c r="T27" s="104"/>
      <c r="U27" s="217"/>
      <c r="V27" s="217"/>
      <c r="W27" s="55"/>
      <c r="X27" s="104"/>
      <c r="Y27" s="217"/>
      <c r="Z27" s="217"/>
      <c r="AA27" s="55"/>
      <c r="AB27" s="104"/>
      <c r="AC27" s="217"/>
      <c r="AD27" s="217"/>
      <c r="AE27" s="55"/>
      <c r="AF27" s="103"/>
      <c r="AG27" s="103"/>
      <c r="AH27" s="103"/>
      <c r="AI27" s="103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51"/>
      <c r="AW27"/>
      <c r="AX27" s="239"/>
      <c r="AY27" s="242"/>
    </row>
    <row r="28" spans="1:51" s="33" customFormat="1" ht="6" customHeight="1" x14ac:dyDescent="0.25">
      <c r="A28" s="215"/>
      <c r="B28" s="196"/>
      <c r="C28" s="237">
        <v>6</v>
      </c>
      <c r="G28" s="33">
        <f>G24+1</f>
        <v>6</v>
      </c>
      <c r="H28" s="33">
        <v>1</v>
      </c>
      <c r="I28" s="230" t="str">
        <f ca="1">INDIRECT($I$2&amp;$K$3&amp;"!"&amp;ADDRESS(ROW()-$B$2,COLUMN()-$B$2,4))</f>
        <v>Flexibilität</v>
      </c>
      <c r="J28" s="34"/>
      <c r="K28" s="233" t="str">
        <f ca="1">INDIRECT($I$2&amp;$K$3&amp;"!"&amp;ADDRESS(ROW()-$B$2,COLUMN()-$B$2,4))</f>
        <v>Räumliche Anpassungsfähigkeit, Nutzereinflussnahme auf räumliche Struktur, Einrichtung</v>
      </c>
      <c r="L28" s="50"/>
      <c r="M28" s="217"/>
      <c r="N28" s="217"/>
      <c r="O28" s="104"/>
      <c r="P28" s="55"/>
      <c r="Q28" s="217"/>
      <c r="R28" s="217"/>
      <c r="S28" s="104"/>
      <c r="T28" s="55"/>
      <c r="U28" s="217"/>
      <c r="V28" s="217"/>
      <c r="W28" s="104"/>
      <c r="X28" s="55"/>
      <c r="Y28" s="217"/>
      <c r="Z28" s="217"/>
      <c r="AA28" s="104"/>
      <c r="AB28" s="55"/>
      <c r="AC28" s="217"/>
      <c r="AD28" s="217"/>
      <c r="AE28" s="104"/>
      <c r="AF28" s="55"/>
      <c r="AG28" s="103"/>
      <c r="AH28" s="103"/>
      <c r="AI28" s="103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51"/>
      <c r="AW28"/>
      <c r="AX28" s="239">
        <v>6</v>
      </c>
      <c r="AY28" s="240"/>
    </row>
    <row r="29" spans="1:51" s="33" customFormat="1" ht="6" customHeight="1" x14ac:dyDescent="0.25">
      <c r="A29" s="215"/>
      <c r="B29" s="196"/>
      <c r="C29" s="237"/>
      <c r="G29" s="33">
        <f>G28</f>
        <v>6</v>
      </c>
      <c r="H29" s="33">
        <v>2</v>
      </c>
      <c r="I29" s="231"/>
      <c r="J29" s="34"/>
      <c r="K29" s="234"/>
      <c r="L29" s="52"/>
      <c r="M29" s="55"/>
      <c r="N29" s="104"/>
      <c r="O29" s="217"/>
      <c r="P29" s="217"/>
      <c r="Q29" s="55"/>
      <c r="R29" s="104"/>
      <c r="S29" s="217"/>
      <c r="T29" s="217"/>
      <c r="U29" s="55"/>
      <c r="V29" s="104"/>
      <c r="W29" s="217"/>
      <c r="X29" s="217"/>
      <c r="Y29" s="55"/>
      <c r="Z29" s="104"/>
      <c r="AA29" s="217"/>
      <c r="AB29" s="217"/>
      <c r="AC29" s="55"/>
      <c r="AD29" s="104"/>
      <c r="AE29" s="217"/>
      <c r="AF29" s="217"/>
      <c r="AG29" s="55"/>
      <c r="AH29" s="103"/>
      <c r="AI29" s="103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51"/>
      <c r="AW29"/>
      <c r="AX29" s="239"/>
      <c r="AY29" s="241"/>
    </row>
    <row r="30" spans="1:51" s="33" customFormat="1" ht="6" customHeight="1" x14ac:dyDescent="0.25">
      <c r="A30" s="215"/>
      <c r="B30" s="196"/>
      <c r="C30" s="237"/>
      <c r="G30" s="33">
        <f>G28</f>
        <v>6</v>
      </c>
      <c r="H30" s="33">
        <v>3</v>
      </c>
      <c r="I30" s="231"/>
      <c r="J30" s="34"/>
      <c r="K30" s="234"/>
      <c r="L30" s="52"/>
      <c r="M30" s="104"/>
      <c r="N30" s="55"/>
      <c r="O30" s="217"/>
      <c r="P30" s="217"/>
      <c r="Q30" s="104"/>
      <c r="R30" s="55"/>
      <c r="S30" s="217"/>
      <c r="T30" s="217"/>
      <c r="U30" s="104"/>
      <c r="V30" s="55"/>
      <c r="W30" s="217"/>
      <c r="X30" s="217"/>
      <c r="Y30" s="104"/>
      <c r="Z30" s="55"/>
      <c r="AA30" s="217"/>
      <c r="AB30" s="217"/>
      <c r="AC30" s="104"/>
      <c r="AD30" s="55"/>
      <c r="AE30" s="217"/>
      <c r="AF30" s="217"/>
      <c r="AG30" s="104"/>
      <c r="AH30" s="55"/>
      <c r="AI30" s="103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51"/>
      <c r="AW30"/>
      <c r="AX30" s="239"/>
      <c r="AY30" s="241"/>
    </row>
    <row r="31" spans="1:51" s="33" customFormat="1" ht="6" customHeight="1" x14ac:dyDescent="0.25">
      <c r="A31" s="215"/>
      <c r="B31" s="196"/>
      <c r="C31" s="237"/>
      <c r="G31" s="33">
        <f>G28</f>
        <v>6</v>
      </c>
      <c r="H31" s="33">
        <v>4</v>
      </c>
      <c r="I31" s="232"/>
      <c r="J31" s="34"/>
      <c r="K31" s="235"/>
      <c r="L31" s="53"/>
      <c r="M31" s="217"/>
      <c r="N31" s="217"/>
      <c r="O31" s="55"/>
      <c r="P31" s="104"/>
      <c r="Q31" s="217"/>
      <c r="R31" s="217"/>
      <c r="S31" s="55"/>
      <c r="T31" s="104"/>
      <c r="U31" s="217"/>
      <c r="V31" s="217"/>
      <c r="W31" s="55"/>
      <c r="X31" s="104"/>
      <c r="Y31" s="217"/>
      <c r="Z31" s="217"/>
      <c r="AA31" s="55"/>
      <c r="AB31" s="104"/>
      <c r="AC31" s="217"/>
      <c r="AD31" s="217"/>
      <c r="AE31" s="55"/>
      <c r="AF31" s="104"/>
      <c r="AG31" s="217"/>
      <c r="AH31" s="217"/>
      <c r="AI31" s="55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51"/>
      <c r="AW31"/>
      <c r="AX31" s="239"/>
      <c r="AY31" s="242"/>
    </row>
    <row r="32" spans="1:51" s="33" customFormat="1" ht="6" customHeight="1" x14ac:dyDescent="0.25">
      <c r="A32" s="215"/>
      <c r="B32" s="196"/>
      <c r="C32" s="237">
        <v>7</v>
      </c>
      <c r="G32" s="33">
        <f>G28+1</f>
        <v>7</v>
      </c>
      <c r="I32" s="230" t="str">
        <f ca="1">INDIRECT($I$2&amp;$K$3&amp;"!"&amp;ADDRESS(ROW()-$B$2,COLUMN()-$B$2,4))</f>
        <v>Sonnen- &amp; Blendschutz</v>
      </c>
      <c r="J32" s="34"/>
      <c r="K32" s="233" t="str">
        <f ca="1">INDIRECT($I$2&amp;$K$3&amp;"!"&amp;ADDRESS(ROW()-$B$2,COLUMN()-$B$2,4))</f>
        <v>Natürliche, bauliche, technische Vermeidung v. Raumüberheizung, Management solarer Einträge</v>
      </c>
      <c r="L32" s="54"/>
      <c r="M32" s="217"/>
      <c r="N32" s="217"/>
      <c r="O32" s="104"/>
      <c r="P32" s="55"/>
      <c r="Q32" s="217"/>
      <c r="R32" s="217"/>
      <c r="S32" s="104"/>
      <c r="T32" s="55"/>
      <c r="U32" s="217"/>
      <c r="V32" s="217"/>
      <c r="W32" s="104"/>
      <c r="X32" s="55"/>
      <c r="Y32" s="217"/>
      <c r="Z32" s="217"/>
      <c r="AA32" s="104"/>
      <c r="AB32" s="55"/>
      <c r="AC32" s="217"/>
      <c r="AD32" s="217"/>
      <c r="AE32" s="104"/>
      <c r="AF32" s="55"/>
      <c r="AG32" s="217"/>
      <c r="AH32" s="217"/>
      <c r="AI32" s="104"/>
      <c r="AJ32" s="55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51"/>
      <c r="AW32"/>
      <c r="AX32" s="239">
        <v>7</v>
      </c>
      <c r="AY32" s="240"/>
    </row>
    <row r="33" spans="1:51" s="33" customFormat="1" ht="6" customHeight="1" x14ac:dyDescent="0.25">
      <c r="A33" s="215"/>
      <c r="B33" s="196"/>
      <c r="C33" s="237"/>
      <c r="G33" s="33">
        <f>G32</f>
        <v>7</v>
      </c>
      <c r="I33" s="231"/>
      <c r="J33" s="34"/>
      <c r="K33" s="234"/>
      <c r="L33" s="52"/>
      <c r="M33" s="55"/>
      <c r="N33" s="104"/>
      <c r="O33" s="217"/>
      <c r="P33" s="217"/>
      <c r="Q33" s="55"/>
      <c r="R33" s="104"/>
      <c r="S33" s="217"/>
      <c r="T33" s="217"/>
      <c r="U33" s="55"/>
      <c r="V33" s="104"/>
      <c r="W33" s="217"/>
      <c r="X33" s="217"/>
      <c r="Y33" s="55"/>
      <c r="Z33" s="104"/>
      <c r="AA33" s="217"/>
      <c r="AB33" s="217"/>
      <c r="AC33" s="55"/>
      <c r="AD33" s="104"/>
      <c r="AE33" s="217"/>
      <c r="AF33" s="217"/>
      <c r="AG33" s="55"/>
      <c r="AH33" s="104"/>
      <c r="AI33" s="217"/>
      <c r="AJ33" s="217"/>
      <c r="AK33" s="55"/>
      <c r="AL33" s="103"/>
      <c r="AM33" s="101"/>
      <c r="AN33" s="101"/>
      <c r="AO33" s="101"/>
      <c r="AP33" s="101"/>
      <c r="AQ33" s="101"/>
      <c r="AR33" s="101"/>
      <c r="AS33" s="101"/>
      <c r="AT33" s="101"/>
      <c r="AU33" s="51"/>
      <c r="AW33"/>
      <c r="AX33" s="239"/>
      <c r="AY33" s="241"/>
    </row>
    <row r="34" spans="1:51" s="33" customFormat="1" ht="6" customHeight="1" x14ac:dyDescent="0.25">
      <c r="A34" s="215"/>
      <c r="B34" s="196"/>
      <c r="C34" s="237"/>
      <c r="G34" s="33">
        <f>G32</f>
        <v>7</v>
      </c>
      <c r="I34" s="231"/>
      <c r="J34" s="34"/>
      <c r="K34" s="234"/>
      <c r="L34" s="52"/>
      <c r="M34" s="104"/>
      <c r="N34" s="55"/>
      <c r="O34" s="217"/>
      <c r="P34" s="217"/>
      <c r="Q34" s="104"/>
      <c r="R34" s="55"/>
      <c r="S34" s="217"/>
      <c r="T34" s="217"/>
      <c r="U34" s="104"/>
      <c r="V34" s="55"/>
      <c r="W34" s="217"/>
      <c r="X34" s="217"/>
      <c r="Y34" s="104"/>
      <c r="Z34" s="55"/>
      <c r="AA34" s="217"/>
      <c r="AB34" s="217"/>
      <c r="AC34" s="104"/>
      <c r="AD34" s="55"/>
      <c r="AE34" s="217"/>
      <c r="AF34" s="217"/>
      <c r="AG34" s="104"/>
      <c r="AH34" s="55"/>
      <c r="AI34" s="217"/>
      <c r="AJ34" s="217"/>
      <c r="AK34" s="104"/>
      <c r="AL34" s="55"/>
      <c r="AM34" s="101"/>
      <c r="AN34" s="101"/>
      <c r="AO34" s="101"/>
      <c r="AP34" s="101"/>
      <c r="AQ34" s="101"/>
      <c r="AR34" s="101"/>
      <c r="AS34" s="101"/>
      <c r="AT34" s="101"/>
      <c r="AU34" s="51"/>
      <c r="AW34"/>
      <c r="AX34" s="239"/>
      <c r="AY34" s="241"/>
    </row>
    <row r="35" spans="1:51" s="33" customFormat="1" ht="6" customHeight="1" x14ac:dyDescent="0.25">
      <c r="A35" s="215"/>
      <c r="B35" s="196"/>
      <c r="C35" s="237"/>
      <c r="G35" s="33">
        <f>G32</f>
        <v>7</v>
      </c>
      <c r="I35" s="232"/>
      <c r="J35" s="34"/>
      <c r="K35" s="235"/>
      <c r="L35" s="53"/>
      <c r="M35" s="217"/>
      <c r="N35" s="217"/>
      <c r="O35" s="55"/>
      <c r="P35" s="104"/>
      <c r="Q35" s="217"/>
      <c r="R35" s="217"/>
      <c r="S35" s="55"/>
      <c r="T35" s="104"/>
      <c r="U35" s="217"/>
      <c r="V35" s="217"/>
      <c r="W35" s="55"/>
      <c r="X35" s="104"/>
      <c r="Y35" s="217"/>
      <c r="Z35" s="217"/>
      <c r="AA35" s="55"/>
      <c r="AB35" s="104"/>
      <c r="AC35" s="217"/>
      <c r="AD35" s="217"/>
      <c r="AE35" s="55"/>
      <c r="AF35" s="104"/>
      <c r="AG35" s="217"/>
      <c r="AH35" s="217"/>
      <c r="AI35" s="55"/>
      <c r="AJ35" s="104"/>
      <c r="AK35" s="217"/>
      <c r="AL35" s="217"/>
      <c r="AM35" s="55"/>
      <c r="AN35" s="101"/>
      <c r="AO35" s="101"/>
      <c r="AP35" s="101"/>
      <c r="AQ35" s="101"/>
      <c r="AR35" s="101"/>
      <c r="AS35" s="101"/>
      <c r="AT35" s="101"/>
      <c r="AU35" s="51"/>
      <c r="AW35"/>
      <c r="AX35" s="239"/>
      <c r="AY35" s="242"/>
    </row>
    <row r="36" spans="1:51" s="33" customFormat="1" ht="6" customHeight="1" x14ac:dyDescent="0.25">
      <c r="A36" s="215"/>
      <c r="B36" s="196"/>
      <c r="C36" s="237">
        <v>8</v>
      </c>
      <c r="G36" s="33">
        <f>G32+1</f>
        <v>8</v>
      </c>
      <c r="I36" s="230" t="str">
        <f ca="1">INDIRECT($I$2&amp;$K$3&amp;"!"&amp;ADDRESS(ROW()-$B$2,COLUMN()-$B$2,4))</f>
        <v>Tageslicht &amp; Kunstlicht</v>
      </c>
      <c r="J36" s="34"/>
      <c r="K36" s="233" t="str">
        <f ca="1">INDIRECT($I$2&amp;$K$3&amp;"!"&amp;ADDRESS(ROW()-$B$2,COLUMN()-$B$2,4))</f>
        <v>Tageslichtverfügbarkeit für unter-schiedliche Nutzungen, Blendschutz, Visueller Komfort, Art der Leuchten</v>
      </c>
      <c r="L36" s="50"/>
      <c r="M36" s="217"/>
      <c r="N36" s="217"/>
      <c r="O36" s="104"/>
      <c r="P36" s="55"/>
      <c r="Q36" s="217"/>
      <c r="R36" s="217"/>
      <c r="S36" s="104"/>
      <c r="T36" s="55"/>
      <c r="U36" s="217"/>
      <c r="V36" s="217"/>
      <c r="W36" s="104"/>
      <c r="X36" s="55"/>
      <c r="Y36" s="217"/>
      <c r="Z36" s="217"/>
      <c r="AA36" s="104"/>
      <c r="AB36" s="55"/>
      <c r="AC36" s="217"/>
      <c r="AD36" s="217"/>
      <c r="AE36" s="104"/>
      <c r="AF36" s="55"/>
      <c r="AG36" s="217"/>
      <c r="AH36" s="217"/>
      <c r="AI36" s="104"/>
      <c r="AJ36" s="55"/>
      <c r="AK36" s="217"/>
      <c r="AL36" s="217"/>
      <c r="AM36" s="104"/>
      <c r="AN36" s="55"/>
      <c r="AO36" s="103"/>
      <c r="AP36" s="101"/>
      <c r="AQ36" s="101"/>
      <c r="AR36" s="103"/>
      <c r="AS36" s="103"/>
      <c r="AT36" s="101"/>
      <c r="AU36" s="51"/>
      <c r="AW36"/>
      <c r="AX36" s="239">
        <v>8</v>
      </c>
      <c r="AY36" s="240"/>
    </row>
    <row r="37" spans="1:51" s="33" customFormat="1" ht="6" customHeight="1" x14ac:dyDescent="0.25">
      <c r="A37" s="215"/>
      <c r="B37" s="196"/>
      <c r="C37" s="237"/>
      <c r="G37" s="33">
        <f>G36</f>
        <v>8</v>
      </c>
      <c r="I37" s="231"/>
      <c r="J37" s="34"/>
      <c r="K37" s="234"/>
      <c r="L37" s="52"/>
      <c r="M37" s="55"/>
      <c r="N37" s="104"/>
      <c r="O37" s="217"/>
      <c r="P37" s="217"/>
      <c r="Q37" s="55"/>
      <c r="R37" s="104"/>
      <c r="S37" s="217"/>
      <c r="T37" s="217"/>
      <c r="U37" s="55"/>
      <c r="V37" s="104"/>
      <c r="W37" s="217"/>
      <c r="X37" s="217"/>
      <c r="Y37" s="55"/>
      <c r="Z37" s="104"/>
      <c r="AA37" s="217"/>
      <c r="AB37" s="217"/>
      <c r="AC37" s="55"/>
      <c r="AD37" s="104"/>
      <c r="AE37" s="217"/>
      <c r="AF37" s="217"/>
      <c r="AG37" s="55"/>
      <c r="AH37" s="104"/>
      <c r="AI37" s="217"/>
      <c r="AJ37" s="217"/>
      <c r="AK37" s="55"/>
      <c r="AL37" s="104"/>
      <c r="AM37" s="217"/>
      <c r="AN37" s="217"/>
      <c r="AO37" s="55"/>
      <c r="AP37" s="101"/>
      <c r="AQ37" s="101"/>
      <c r="AR37" s="103"/>
      <c r="AS37" s="103"/>
      <c r="AT37" s="101"/>
      <c r="AU37" s="51"/>
      <c r="AW37"/>
      <c r="AX37" s="239"/>
      <c r="AY37" s="241"/>
    </row>
    <row r="38" spans="1:51" s="33" customFormat="1" ht="6" customHeight="1" x14ac:dyDescent="0.25">
      <c r="A38" s="215"/>
      <c r="B38" s="196"/>
      <c r="C38" s="237"/>
      <c r="G38" s="33">
        <f>G36</f>
        <v>8</v>
      </c>
      <c r="I38" s="231"/>
      <c r="J38" s="34"/>
      <c r="K38" s="234"/>
      <c r="L38" s="52"/>
      <c r="M38" s="104"/>
      <c r="N38" s="55"/>
      <c r="O38" s="217"/>
      <c r="P38" s="217"/>
      <c r="Q38" s="104"/>
      <c r="R38" s="55"/>
      <c r="S38" s="217"/>
      <c r="T38" s="217"/>
      <c r="U38" s="104"/>
      <c r="V38" s="55"/>
      <c r="W38" s="217"/>
      <c r="X38" s="217"/>
      <c r="Y38" s="104"/>
      <c r="Z38" s="55"/>
      <c r="AA38" s="217"/>
      <c r="AB38" s="217"/>
      <c r="AC38" s="104"/>
      <c r="AD38" s="55"/>
      <c r="AE38" s="217"/>
      <c r="AF38" s="217"/>
      <c r="AG38" s="104"/>
      <c r="AH38" s="55"/>
      <c r="AI38" s="217"/>
      <c r="AJ38" s="217"/>
      <c r="AK38" s="104"/>
      <c r="AL38" s="55"/>
      <c r="AM38" s="217"/>
      <c r="AN38" s="217"/>
      <c r="AO38" s="104"/>
      <c r="AP38" s="55"/>
      <c r="AQ38" s="103"/>
      <c r="AR38" s="103"/>
      <c r="AS38" s="103"/>
      <c r="AT38" s="103"/>
      <c r="AU38" s="52"/>
      <c r="AW38"/>
      <c r="AX38" s="239"/>
      <c r="AY38" s="241"/>
    </row>
    <row r="39" spans="1:51" s="33" customFormat="1" ht="6" customHeight="1" x14ac:dyDescent="0.25">
      <c r="A39" s="215"/>
      <c r="B39" s="196"/>
      <c r="C39" s="237"/>
      <c r="G39" s="33">
        <f>G36</f>
        <v>8</v>
      </c>
      <c r="I39" s="232"/>
      <c r="J39" s="34"/>
      <c r="K39" s="235"/>
      <c r="L39" s="53"/>
      <c r="M39" s="217"/>
      <c r="N39" s="217"/>
      <c r="O39" s="55"/>
      <c r="P39" s="104"/>
      <c r="Q39" s="217"/>
      <c r="R39" s="217"/>
      <c r="S39" s="55"/>
      <c r="T39" s="104"/>
      <c r="U39" s="217"/>
      <c r="V39" s="217"/>
      <c r="W39" s="55"/>
      <c r="X39" s="104"/>
      <c r="Y39" s="217"/>
      <c r="Z39" s="217"/>
      <c r="AA39" s="55"/>
      <c r="AB39" s="104"/>
      <c r="AC39" s="217"/>
      <c r="AD39" s="217"/>
      <c r="AE39" s="55"/>
      <c r="AF39" s="104"/>
      <c r="AG39" s="217"/>
      <c r="AH39" s="217"/>
      <c r="AI39" s="55"/>
      <c r="AJ39" s="104"/>
      <c r="AK39" s="217"/>
      <c r="AL39" s="217"/>
      <c r="AM39" s="55"/>
      <c r="AN39" s="104"/>
      <c r="AO39" s="217"/>
      <c r="AP39" s="217"/>
      <c r="AQ39" s="55"/>
      <c r="AR39" s="103"/>
      <c r="AS39" s="103"/>
      <c r="AT39" s="103"/>
      <c r="AU39" s="52"/>
      <c r="AW39"/>
      <c r="AX39" s="239"/>
      <c r="AY39" s="242"/>
    </row>
    <row r="40" spans="1:51" s="33" customFormat="1" ht="6" customHeight="1" x14ac:dyDescent="0.25">
      <c r="A40" s="215"/>
      <c r="B40" s="196"/>
      <c r="C40" s="237">
        <v>9</v>
      </c>
      <c r="G40" s="33">
        <f>G36+1</f>
        <v>9</v>
      </c>
      <c r="I40" s="230" t="str">
        <f ca="1">INDIRECT($I$2&amp;$K$3&amp;"!"&amp;ADDRESS(ROW()-$B$2,COLUMN()-$B$2,4))</f>
        <v>Natürliche Lüftung</v>
      </c>
      <c r="J40" s="34"/>
      <c r="K40" s="233" t="str">
        <f ca="1">INDIRECT($I$2&amp;$K$3&amp;"!"&amp;ADDRESS(ROW()-$B$2,COLUMN()-$B$2,4))</f>
        <v>Luftstrom in und durch das Gebäude, Qualität und Disposition, Geometrie Anordnung, Größe von Öffnungen</v>
      </c>
      <c r="L40" s="50"/>
      <c r="M40" s="217"/>
      <c r="N40" s="217"/>
      <c r="O40" s="104"/>
      <c r="P40" s="55"/>
      <c r="Q40" s="217"/>
      <c r="R40" s="217"/>
      <c r="S40" s="104"/>
      <c r="T40" s="55"/>
      <c r="U40" s="217"/>
      <c r="V40" s="217"/>
      <c r="W40" s="104"/>
      <c r="X40" s="55"/>
      <c r="Y40" s="217"/>
      <c r="Z40" s="217"/>
      <c r="AA40" s="104"/>
      <c r="AB40" s="55"/>
      <c r="AC40" s="217"/>
      <c r="AD40" s="217"/>
      <c r="AE40" s="104"/>
      <c r="AF40" s="55"/>
      <c r="AG40" s="217"/>
      <c r="AH40" s="217"/>
      <c r="AI40" s="104"/>
      <c r="AJ40" s="55"/>
      <c r="AK40" s="217"/>
      <c r="AL40" s="217"/>
      <c r="AM40" s="104"/>
      <c r="AN40" s="55"/>
      <c r="AO40" s="217"/>
      <c r="AP40" s="217"/>
      <c r="AQ40" s="104"/>
      <c r="AR40" s="55"/>
      <c r="AS40" s="103"/>
      <c r="AT40" s="103"/>
      <c r="AU40" s="52"/>
      <c r="AW40"/>
      <c r="AX40" s="239">
        <v>9</v>
      </c>
      <c r="AY40" s="240"/>
    </row>
    <row r="41" spans="1:51" s="33" customFormat="1" ht="6" customHeight="1" x14ac:dyDescent="0.25">
      <c r="A41" s="215"/>
      <c r="B41" s="196"/>
      <c r="C41" s="237"/>
      <c r="G41" s="33">
        <f>G40</f>
        <v>9</v>
      </c>
      <c r="I41" s="231"/>
      <c r="J41" s="34"/>
      <c r="K41" s="234"/>
      <c r="L41" s="52"/>
      <c r="M41" s="55"/>
      <c r="N41" s="104"/>
      <c r="O41" s="217"/>
      <c r="P41" s="217"/>
      <c r="Q41" s="55"/>
      <c r="R41" s="104"/>
      <c r="S41" s="217"/>
      <c r="T41" s="217"/>
      <c r="U41" s="55"/>
      <c r="V41" s="104"/>
      <c r="W41" s="217"/>
      <c r="X41" s="217"/>
      <c r="Y41" s="55"/>
      <c r="Z41" s="104"/>
      <c r="AA41" s="217"/>
      <c r="AB41" s="217"/>
      <c r="AC41" s="55"/>
      <c r="AD41" s="104"/>
      <c r="AE41" s="217"/>
      <c r="AF41" s="217"/>
      <c r="AG41" s="55"/>
      <c r="AH41" s="104"/>
      <c r="AI41" s="217"/>
      <c r="AJ41" s="217"/>
      <c r="AK41" s="55"/>
      <c r="AL41" s="104"/>
      <c r="AM41" s="217"/>
      <c r="AN41" s="217"/>
      <c r="AO41" s="55"/>
      <c r="AP41" s="104"/>
      <c r="AQ41" s="217"/>
      <c r="AR41" s="217"/>
      <c r="AS41" s="55"/>
      <c r="AT41" s="103"/>
      <c r="AU41" s="52"/>
      <c r="AW41"/>
      <c r="AX41" s="239"/>
      <c r="AY41" s="241"/>
    </row>
    <row r="42" spans="1:51" s="33" customFormat="1" ht="6" customHeight="1" x14ac:dyDescent="0.25">
      <c r="A42" s="215"/>
      <c r="B42" s="196"/>
      <c r="C42" s="237"/>
      <c r="G42" s="33">
        <f>G40</f>
        <v>9</v>
      </c>
      <c r="I42" s="231"/>
      <c r="J42" s="34"/>
      <c r="K42" s="234"/>
      <c r="L42" s="52"/>
      <c r="M42" s="104"/>
      <c r="N42" s="55"/>
      <c r="O42" s="217"/>
      <c r="P42" s="217"/>
      <c r="Q42" s="104"/>
      <c r="R42" s="55"/>
      <c r="S42" s="217"/>
      <c r="T42" s="217"/>
      <c r="U42" s="104"/>
      <c r="V42" s="55"/>
      <c r="W42" s="217"/>
      <c r="X42" s="217"/>
      <c r="Y42" s="104"/>
      <c r="Z42" s="55"/>
      <c r="AA42" s="217"/>
      <c r="AB42" s="217"/>
      <c r="AC42" s="104"/>
      <c r="AD42" s="55"/>
      <c r="AE42" s="217"/>
      <c r="AF42" s="217"/>
      <c r="AG42" s="104"/>
      <c r="AH42" s="55"/>
      <c r="AI42" s="217"/>
      <c r="AJ42" s="217"/>
      <c r="AK42" s="104"/>
      <c r="AL42" s="55"/>
      <c r="AM42" s="217"/>
      <c r="AN42" s="217"/>
      <c r="AO42" s="104"/>
      <c r="AP42" s="55"/>
      <c r="AQ42" s="217"/>
      <c r="AR42" s="217"/>
      <c r="AS42" s="104"/>
      <c r="AT42" s="55"/>
      <c r="AU42" s="52"/>
      <c r="AW42"/>
      <c r="AX42" s="239"/>
      <c r="AY42" s="241"/>
    </row>
    <row r="43" spans="1:51" s="33" customFormat="1" ht="6" customHeight="1" x14ac:dyDescent="0.25">
      <c r="A43" s="216"/>
      <c r="B43" s="196"/>
      <c r="C43" s="238"/>
      <c r="G43" s="33">
        <f>G40</f>
        <v>9</v>
      </c>
      <c r="I43" s="232"/>
      <c r="J43" s="34"/>
      <c r="K43" s="235"/>
      <c r="L43" s="53"/>
      <c r="M43" s="217"/>
      <c r="N43" s="217"/>
      <c r="O43" s="55"/>
      <c r="P43" s="104"/>
      <c r="Q43" s="217"/>
      <c r="R43" s="217"/>
      <c r="S43" s="55"/>
      <c r="T43" s="104"/>
      <c r="U43" s="217"/>
      <c r="V43" s="217"/>
      <c r="W43" s="55"/>
      <c r="X43" s="104"/>
      <c r="Y43" s="217"/>
      <c r="Z43" s="217"/>
      <c r="AA43" s="55"/>
      <c r="AB43" s="104"/>
      <c r="AC43" s="217"/>
      <c r="AD43" s="217"/>
      <c r="AE43" s="55"/>
      <c r="AF43" s="104"/>
      <c r="AG43" s="217"/>
      <c r="AH43" s="217"/>
      <c r="AI43" s="55"/>
      <c r="AJ43" s="104"/>
      <c r="AK43" s="217"/>
      <c r="AL43" s="217"/>
      <c r="AM43" s="55"/>
      <c r="AN43" s="104"/>
      <c r="AO43" s="217"/>
      <c r="AP43" s="217"/>
      <c r="AQ43" s="55"/>
      <c r="AR43" s="104"/>
      <c r="AS43" s="217"/>
      <c r="AT43" s="217"/>
      <c r="AU43" s="50"/>
      <c r="AW43"/>
      <c r="AX43" s="243"/>
      <c r="AY43" s="242"/>
    </row>
    <row r="44" spans="1:51" s="33" customFormat="1" ht="6" customHeight="1" x14ac:dyDescent="0.25">
      <c r="A44" s="211" t="str">
        <f>IF($K$3="D","Energieversorgung &amp; TGA &amp; Betrieb",Energy Supply &amp; Distribution Concept)</f>
        <v>Energieversorgung &amp; TGA &amp; Betrieb</v>
      </c>
      <c r="B44" s="196"/>
      <c r="C44" s="237">
        <v>10</v>
      </c>
      <c r="G44" s="33">
        <f>G40+1</f>
        <v>10</v>
      </c>
      <c r="I44" s="230" t="str">
        <f ca="1">INDIRECT($I$2&amp;$K$3&amp;"!"&amp;ADDRESS(ROW()-$B$2,COLUMN()-$B$2,4))</f>
        <v>Energiebedarf &amp; Verbrauch</v>
      </c>
      <c r="J44" s="34"/>
      <c r="K44" s="233" t="str">
        <f ca="1">INDIRECT($I$2&amp;$K$3&amp;"!"&amp;ADDRESS(ROW()-$B$2,COLUMN()-$B$2,4))</f>
        <v>Einsparung, Optimierung TGA, Wahl Beleuchtung, Leuchtmittel, Nutzer-strom, Equipment, Messkonzept</v>
      </c>
      <c r="L44" s="50"/>
      <c r="M44" s="217"/>
      <c r="N44" s="217"/>
      <c r="O44" s="104"/>
      <c r="P44" s="55"/>
      <c r="Q44" s="217"/>
      <c r="R44" s="217"/>
      <c r="S44" s="104"/>
      <c r="T44" s="55"/>
      <c r="U44" s="217"/>
      <c r="V44" s="217"/>
      <c r="W44" s="104"/>
      <c r="X44" s="55"/>
      <c r="Y44" s="217"/>
      <c r="Z44" s="217"/>
      <c r="AA44" s="104"/>
      <c r="AB44" s="55"/>
      <c r="AC44" s="217"/>
      <c r="AD44" s="217"/>
      <c r="AE44" s="104"/>
      <c r="AF44" s="55"/>
      <c r="AG44" s="217"/>
      <c r="AH44" s="217"/>
      <c r="AI44" s="104"/>
      <c r="AJ44" s="55"/>
      <c r="AK44" s="217"/>
      <c r="AL44" s="217"/>
      <c r="AM44" s="104"/>
      <c r="AN44" s="55"/>
      <c r="AO44" s="217"/>
      <c r="AP44" s="217"/>
      <c r="AQ44" s="104"/>
      <c r="AR44" s="55"/>
      <c r="AS44" s="217"/>
      <c r="AT44" s="217"/>
      <c r="AU44" s="53"/>
      <c r="AW44"/>
      <c r="AX44" s="239">
        <v>10</v>
      </c>
      <c r="AY44" s="240"/>
    </row>
    <row r="45" spans="1:51" s="33" customFormat="1" ht="6" customHeight="1" x14ac:dyDescent="0.25">
      <c r="A45" s="212"/>
      <c r="B45" s="196"/>
      <c r="C45" s="237"/>
      <c r="G45" s="33">
        <f>G44</f>
        <v>10</v>
      </c>
      <c r="I45" s="231"/>
      <c r="J45" s="34"/>
      <c r="K45" s="234"/>
      <c r="L45" s="52"/>
      <c r="M45" s="55"/>
      <c r="N45" s="104"/>
      <c r="O45" s="217"/>
      <c r="P45" s="217"/>
      <c r="Q45" s="55"/>
      <c r="R45" s="104"/>
      <c r="S45" s="217"/>
      <c r="T45" s="217"/>
      <c r="U45" s="55"/>
      <c r="V45" s="104"/>
      <c r="W45" s="217"/>
      <c r="X45" s="217"/>
      <c r="Y45" s="55"/>
      <c r="Z45" s="104"/>
      <c r="AA45" s="217"/>
      <c r="AB45" s="217"/>
      <c r="AC45" s="55"/>
      <c r="AD45" s="104"/>
      <c r="AE45" s="217"/>
      <c r="AF45" s="217"/>
      <c r="AG45" s="55"/>
      <c r="AH45" s="104"/>
      <c r="AI45" s="217"/>
      <c r="AJ45" s="217"/>
      <c r="AK45" s="55"/>
      <c r="AL45" s="104"/>
      <c r="AM45" s="217"/>
      <c r="AN45" s="217"/>
      <c r="AO45" s="55"/>
      <c r="AP45" s="104"/>
      <c r="AQ45" s="217"/>
      <c r="AR45" s="217"/>
      <c r="AS45" s="55"/>
      <c r="AT45" s="104"/>
      <c r="AU45" s="52"/>
      <c r="AW45"/>
      <c r="AX45" s="239"/>
      <c r="AY45" s="241"/>
    </row>
    <row r="46" spans="1:51" s="33" customFormat="1" ht="6" customHeight="1" x14ac:dyDescent="0.25">
      <c r="A46" s="212"/>
      <c r="B46" s="196"/>
      <c r="C46" s="237"/>
      <c r="G46" s="33">
        <f>G44</f>
        <v>10</v>
      </c>
      <c r="I46" s="231"/>
      <c r="J46" s="34"/>
      <c r="K46" s="234"/>
      <c r="L46" s="52"/>
      <c r="M46" s="104"/>
      <c r="N46" s="55"/>
      <c r="O46" s="217"/>
      <c r="P46" s="217"/>
      <c r="Q46" s="104"/>
      <c r="R46" s="55"/>
      <c r="S46" s="217"/>
      <c r="T46" s="217"/>
      <c r="U46" s="104"/>
      <c r="V46" s="55"/>
      <c r="W46" s="217"/>
      <c r="X46" s="217"/>
      <c r="Y46" s="104"/>
      <c r="Z46" s="55"/>
      <c r="AA46" s="217"/>
      <c r="AB46" s="217"/>
      <c r="AC46" s="104"/>
      <c r="AD46" s="55"/>
      <c r="AE46" s="217"/>
      <c r="AF46" s="217"/>
      <c r="AG46" s="104"/>
      <c r="AH46" s="55"/>
      <c r="AI46" s="217"/>
      <c r="AJ46" s="217"/>
      <c r="AK46" s="104"/>
      <c r="AL46" s="55"/>
      <c r="AM46" s="217"/>
      <c r="AN46" s="217"/>
      <c r="AO46" s="104"/>
      <c r="AP46" s="55"/>
      <c r="AQ46" s="217"/>
      <c r="AR46" s="217"/>
      <c r="AS46" s="104"/>
      <c r="AT46" s="103"/>
      <c r="AU46" s="52"/>
      <c r="AW46"/>
      <c r="AX46" s="239"/>
      <c r="AY46" s="241"/>
    </row>
    <row r="47" spans="1:51" s="33" customFormat="1" ht="6" customHeight="1" x14ac:dyDescent="0.25">
      <c r="A47" s="212"/>
      <c r="B47" s="196"/>
      <c r="C47" s="237"/>
      <c r="G47" s="33">
        <f>G44</f>
        <v>10</v>
      </c>
      <c r="I47" s="232"/>
      <c r="J47" s="34"/>
      <c r="K47" s="235"/>
      <c r="L47" s="53"/>
      <c r="M47" s="217"/>
      <c r="N47" s="217"/>
      <c r="O47" s="55"/>
      <c r="P47" s="104"/>
      <c r="Q47" s="217"/>
      <c r="R47" s="217"/>
      <c r="S47" s="55"/>
      <c r="T47" s="104"/>
      <c r="U47" s="217"/>
      <c r="V47" s="217"/>
      <c r="W47" s="55"/>
      <c r="X47" s="104"/>
      <c r="Y47" s="217"/>
      <c r="Z47" s="217"/>
      <c r="AA47" s="55"/>
      <c r="AB47" s="104"/>
      <c r="AC47" s="217"/>
      <c r="AD47" s="217"/>
      <c r="AE47" s="55"/>
      <c r="AF47" s="104"/>
      <c r="AG47" s="217"/>
      <c r="AH47" s="217"/>
      <c r="AI47" s="55"/>
      <c r="AJ47" s="104"/>
      <c r="AK47" s="217"/>
      <c r="AL47" s="217"/>
      <c r="AM47" s="55"/>
      <c r="AN47" s="104"/>
      <c r="AO47" s="217"/>
      <c r="AP47" s="217"/>
      <c r="AQ47" s="55"/>
      <c r="AR47" s="104"/>
      <c r="AS47" s="103"/>
      <c r="AT47" s="103"/>
      <c r="AU47" s="52"/>
      <c r="AW47"/>
      <c r="AX47" s="239"/>
      <c r="AY47" s="242"/>
    </row>
    <row r="48" spans="1:51" s="33" customFormat="1" ht="6" customHeight="1" x14ac:dyDescent="0.25">
      <c r="A48" s="212"/>
      <c r="B48" s="196"/>
      <c r="C48" s="237">
        <v>11</v>
      </c>
      <c r="G48" s="33">
        <f>G44+1</f>
        <v>11</v>
      </c>
      <c r="I48" s="230" t="str">
        <f ca="1">INDIRECT($I$2&amp;$K$3&amp;"!"&amp;ADDRESS(ROW()-$B$2,COLUMN()-$B$2,4))</f>
        <v>Energieversorgung</v>
      </c>
      <c r="J48" s="34"/>
      <c r="K48" s="233" t="str">
        <f ca="1">INDIRECT($I$2&amp;$K$3&amp;"!"&amp;ADDRESS(ROW()-$B$2,COLUMN()-$B$2,4))</f>
        <v>Energieträger, Art der Versorgung, Energiespeicher, Lastmanagement, Smart Grid, Versorgungssicherheit</v>
      </c>
      <c r="L48" s="50"/>
      <c r="M48" s="217"/>
      <c r="N48" s="217"/>
      <c r="O48" s="104"/>
      <c r="P48" s="55"/>
      <c r="Q48" s="217"/>
      <c r="R48" s="217"/>
      <c r="S48" s="104"/>
      <c r="T48" s="55"/>
      <c r="U48" s="217"/>
      <c r="V48" s="217"/>
      <c r="W48" s="104"/>
      <c r="X48" s="55"/>
      <c r="Y48" s="217"/>
      <c r="Z48" s="217"/>
      <c r="AA48" s="104"/>
      <c r="AB48" s="55"/>
      <c r="AC48" s="217"/>
      <c r="AD48" s="217"/>
      <c r="AE48" s="104"/>
      <c r="AF48" s="55"/>
      <c r="AG48" s="217"/>
      <c r="AH48" s="217"/>
      <c r="AI48" s="104"/>
      <c r="AJ48" s="55"/>
      <c r="AK48" s="217"/>
      <c r="AL48" s="217"/>
      <c r="AM48" s="104"/>
      <c r="AN48" s="55"/>
      <c r="AO48" s="217"/>
      <c r="AP48" s="217"/>
      <c r="AQ48" s="104"/>
      <c r="AR48" s="103"/>
      <c r="AS48" s="103"/>
      <c r="AT48" s="103"/>
      <c r="AU48" s="52"/>
      <c r="AW48"/>
      <c r="AX48" s="239">
        <v>11</v>
      </c>
      <c r="AY48" s="240"/>
    </row>
    <row r="49" spans="1:51" s="33" customFormat="1" ht="6" customHeight="1" x14ac:dyDescent="0.25">
      <c r="A49" s="212"/>
      <c r="B49" s="196"/>
      <c r="C49" s="237"/>
      <c r="G49" s="33">
        <f>G48</f>
        <v>11</v>
      </c>
      <c r="I49" s="231"/>
      <c r="J49" s="34"/>
      <c r="K49" s="234"/>
      <c r="L49" s="52"/>
      <c r="M49" s="55"/>
      <c r="N49" s="104"/>
      <c r="O49" s="217"/>
      <c r="P49" s="217"/>
      <c r="Q49" s="55"/>
      <c r="R49" s="104"/>
      <c r="S49" s="217"/>
      <c r="T49" s="217"/>
      <c r="U49" s="55"/>
      <c r="V49" s="104"/>
      <c r="W49" s="217"/>
      <c r="X49" s="217"/>
      <c r="Y49" s="55"/>
      <c r="Z49" s="104"/>
      <c r="AA49" s="217"/>
      <c r="AB49" s="217"/>
      <c r="AC49" s="55"/>
      <c r="AD49" s="104"/>
      <c r="AE49" s="217"/>
      <c r="AF49" s="217"/>
      <c r="AG49" s="55"/>
      <c r="AH49" s="104"/>
      <c r="AI49" s="217"/>
      <c r="AJ49" s="217"/>
      <c r="AK49" s="55"/>
      <c r="AL49" s="104"/>
      <c r="AM49" s="217"/>
      <c r="AN49" s="217"/>
      <c r="AO49" s="55"/>
      <c r="AP49" s="104"/>
      <c r="AQ49" s="103"/>
      <c r="AR49" s="103"/>
      <c r="AS49" s="103"/>
      <c r="AT49" s="103"/>
      <c r="AU49" s="52"/>
      <c r="AW49"/>
      <c r="AX49" s="239"/>
      <c r="AY49" s="241"/>
    </row>
    <row r="50" spans="1:51" s="33" customFormat="1" ht="6" customHeight="1" x14ac:dyDescent="0.25">
      <c r="A50" s="212"/>
      <c r="B50" s="196"/>
      <c r="C50" s="237"/>
      <c r="G50" s="33">
        <f>G48</f>
        <v>11</v>
      </c>
      <c r="I50" s="231"/>
      <c r="J50" s="34"/>
      <c r="K50" s="234"/>
      <c r="L50" s="52"/>
      <c r="M50" s="104"/>
      <c r="N50" s="55"/>
      <c r="O50" s="217"/>
      <c r="P50" s="217"/>
      <c r="Q50" s="104"/>
      <c r="R50" s="55"/>
      <c r="S50" s="217"/>
      <c r="T50" s="217"/>
      <c r="U50" s="104"/>
      <c r="V50" s="55"/>
      <c r="W50" s="217"/>
      <c r="X50" s="217"/>
      <c r="Y50" s="104"/>
      <c r="Z50" s="55"/>
      <c r="AA50" s="217"/>
      <c r="AB50" s="217"/>
      <c r="AC50" s="104"/>
      <c r="AD50" s="55"/>
      <c r="AE50" s="217"/>
      <c r="AF50" s="217"/>
      <c r="AG50" s="104"/>
      <c r="AH50" s="55"/>
      <c r="AI50" s="217"/>
      <c r="AJ50" s="217"/>
      <c r="AK50" s="104"/>
      <c r="AL50" s="55"/>
      <c r="AM50" s="217"/>
      <c r="AN50" s="217"/>
      <c r="AO50" s="104"/>
      <c r="AP50" s="103"/>
      <c r="AQ50" s="101"/>
      <c r="AR50" s="101"/>
      <c r="AS50" s="101"/>
      <c r="AT50" s="101"/>
      <c r="AU50" s="51"/>
      <c r="AW50"/>
      <c r="AX50" s="239"/>
      <c r="AY50" s="241"/>
    </row>
    <row r="51" spans="1:51" s="33" customFormat="1" ht="6" customHeight="1" x14ac:dyDescent="0.25">
      <c r="A51" s="212"/>
      <c r="B51" s="196"/>
      <c r="C51" s="237"/>
      <c r="G51" s="33">
        <f>G48</f>
        <v>11</v>
      </c>
      <c r="I51" s="232"/>
      <c r="J51" s="34"/>
      <c r="K51" s="235"/>
      <c r="L51" s="53"/>
      <c r="M51" s="217"/>
      <c r="N51" s="217"/>
      <c r="O51" s="55"/>
      <c r="P51" s="104"/>
      <c r="Q51" s="217"/>
      <c r="R51" s="217"/>
      <c r="S51" s="55"/>
      <c r="T51" s="104"/>
      <c r="U51" s="217"/>
      <c r="V51" s="217"/>
      <c r="W51" s="55"/>
      <c r="X51" s="104"/>
      <c r="Y51" s="217"/>
      <c r="Z51" s="217"/>
      <c r="AA51" s="55"/>
      <c r="AB51" s="104"/>
      <c r="AC51" s="217"/>
      <c r="AD51" s="217"/>
      <c r="AE51" s="55"/>
      <c r="AF51" s="104"/>
      <c r="AG51" s="217"/>
      <c r="AH51" s="217"/>
      <c r="AI51" s="55"/>
      <c r="AJ51" s="104"/>
      <c r="AK51" s="217"/>
      <c r="AL51" s="217"/>
      <c r="AM51" s="55"/>
      <c r="AN51" s="104"/>
      <c r="AO51" s="103"/>
      <c r="AP51" s="101"/>
      <c r="AQ51" s="101"/>
      <c r="AR51" s="101"/>
      <c r="AS51" s="101"/>
      <c r="AT51" s="101"/>
      <c r="AU51" s="51"/>
      <c r="AW51"/>
      <c r="AX51" s="239"/>
      <c r="AY51" s="242"/>
    </row>
    <row r="52" spans="1:51" s="33" customFormat="1" ht="6" customHeight="1" x14ac:dyDescent="0.25">
      <c r="A52" s="212"/>
      <c r="B52" s="196"/>
      <c r="C52" s="237">
        <v>12</v>
      </c>
      <c r="G52" s="33">
        <f>G48+1</f>
        <v>12</v>
      </c>
      <c r="I52" s="230" t="str">
        <f ca="1">INDIRECT($I$2&amp;$K$3&amp;"!"&amp;ADDRESS(ROW()-$B$2,COLUMN()-$B$2,4))</f>
        <v>Erneuerbare Energien</v>
      </c>
      <c r="J52" s="34"/>
      <c r="K52" s="233" t="str">
        <f ca="1">INDIRECT($I$2&amp;$K$3&amp;"!"&amp;ADDRESS(ROW()-$B$2,COLUMN()-$B$2,4))</f>
        <v xml:space="preserve">Lokale Potenziale/Kapazitäten, spezifische Bedingungen am Standort, auf dem Grundstück </v>
      </c>
      <c r="L52" s="50"/>
      <c r="M52" s="217"/>
      <c r="N52" s="217"/>
      <c r="O52" s="104"/>
      <c r="P52" s="55"/>
      <c r="Q52" s="217"/>
      <c r="R52" s="217"/>
      <c r="S52" s="104"/>
      <c r="T52" s="55"/>
      <c r="U52" s="217"/>
      <c r="V52" s="217"/>
      <c r="W52" s="104"/>
      <c r="X52" s="55"/>
      <c r="Y52" s="217"/>
      <c r="Z52" s="217"/>
      <c r="AA52" s="104"/>
      <c r="AB52" s="55"/>
      <c r="AC52" s="217"/>
      <c r="AD52" s="217"/>
      <c r="AE52" s="104"/>
      <c r="AF52" s="55"/>
      <c r="AG52" s="217"/>
      <c r="AH52" s="217"/>
      <c r="AI52" s="104"/>
      <c r="AJ52" s="55"/>
      <c r="AK52" s="217"/>
      <c r="AL52" s="217"/>
      <c r="AM52" s="104"/>
      <c r="AN52" s="101"/>
      <c r="AO52" s="101"/>
      <c r="AP52" s="101"/>
      <c r="AQ52" s="101"/>
      <c r="AR52" s="101"/>
      <c r="AS52" s="101"/>
      <c r="AT52" s="101"/>
      <c r="AU52" s="51"/>
      <c r="AW52"/>
      <c r="AX52" s="239">
        <v>12</v>
      </c>
      <c r="AY52" s="240"/>
    </row>
    <row r="53" spans="1:51" s="33" customFormat="1" ht="6" customHeight="1" x14ac:dyDescent="0.25">
      <c r="A53" s="212"/>
      <c r="B53" s="196"/>
      <c r="C53" s="237"/>
      <c r="G53" s="33">
        <f>G52</f>
        <v>12</v>
      </c>
      <c r="I53" s="231"/>
      <c r="J53" s="34"/>
      <c r="K53" s="234"/>
      <c r="L53" s="52"/>
      <c r="M53" s="55"/>
      <c r="N53" s="104"/>
      <c r="O53" s="217"/>
      <c r="P53" s="217"/>
      <c r="Q53" s="55"/>
      <c r="R53" s="104"/>
      <c r="S53" s="217"/>
      <c r="T53" s="217"/>
      <c r="U53" s="55"/>
      <c r="V53" s="104"/>
      <c r="W53" s="217"/>
      <c r="X53" s="217"/>
      <c r="Y53" s="55"/>
      <c r="Z53" s="104"/>
      <c r="AA53" s="217"/>
      <c r="AB53" s="217"/>
      <c r="AC53" s="55"/>
      <c r="AD53" s="104"/>
      <c r="AE53" s="217"/>
      <c r="AF53" s="217"/>
      <c r="AG53" s="55"/>
      <c r="AH53" s="104"/>
      <c r="AI53" s="217"/>
      <c r="AJ53" s="217"/>
      <c r="AK53" s="55"/>
      <c r="AL53" s="104"/>
      <c r="AM53" s="101"/>
      <c r="AN53" s="101"/>
      <c r="AO53" s="101"/>
      <c r="AP53" s="101"/>
      <c r="AQ53" s="101"/>
      <c r="AR53" s="101"/>
      <c r="AS53" s="101"/>
      <c r="AT53" s="101"/>
      <c r="AU53" s="51"/>
      <c r="AW53"/>
      <c r="AX53" s="239"/>
      <c r="AY53" s="241"/>
    </row>
    <row r="54" spans="1:51" s="33" customFormat="1" ht="6" customHeight="1" x14ac:dyDescent="0.25">
      <c r="A54" s="212"/>
      <c r="B54" s="196"/>
      <c r="C54" s="237"/>
      <c r="G54" s="33">
        <f>G52</f>
        <v>12</v>
      </c>
      <c r="I54" s="231"/>
      <c r="J54" s="34"/>
      <c r="K54" s="234"/>
      <c r="L54" s="52"/>
      <c r="M54" s="104"/>
      <c r="N54" s="55"/>
      <c r="O54" s="217"/>
      <c r="P54" s="217"/>
      <c r="Q54" s="104"/>
      <c r="R54" s="55"/>
      <c r="S54" s="217"/>
      <c r="T54" s="217"/>
      <c r="U54" s="104"/>
      <c r="V54" s="55"/>
      <c r="W54" s="217"/>
      <c r="X54" s="217"/>
      <c r="Y54" s="104"/>
      <c r="Z54" s="55"/>
      <c r="AA54" s="217"/>
      <c r="AB54" s="217"/>
      <c r="AC54" s="104"/>
      <c r="AD54" s="55"/>
      <c r="AE54" s="217"/>
      <c r="AF54" s="217"/>
      <c r="AG54" s="104"/>
      <c r="AH54" s="55"/>
      <c r="AI54" s="217"/>
      <c r="AJ54" s="217"/>
      <c r="AK54" s="104"/>
      <c r="AL54" s="101"/>
      <c r="AM54" s="101"/>
      <c r="AN54" s="101"/>
      <c r="AO54" s="101"/>
      <c r="AP54" s="101"/>
      <c r="AQ54" s="101"/>
      <c r="AR54" s="101"/>
      <c r="AS54" s="101"/>
      <c r="AT54" s="101"/>
      <c r="AU54" s="51"/>
      <c r="AW54"/>
      <c r="AX54" s="239"/>
      <c r="AY54" s="241"/>
    </row>
    <row r="55" spans="1:51" s="33" customFormat="1" ht="6" customHeight="1" x14ac:dyDescent="0.25">
      <c r="A55" s="212"/>
      <c r="B55" s="196"/>
      <c r="C55" s="237"/>
      <c r="G55" s="33">
        <f>G52</f>
        <v>12</v>
      </c>
      <c r="I55" s="232"/>
      <c r="J55" s="34"/>
      <c r="K55" s="235"/>
      <c r="L55" s="53"/>
      <c r="M55" s="217"/>
      <c r="N55" s="217"/>
      <c r="O55" s="55"/>
      <c r="P55" s="104"/>
      <c r="Q55" s="217"/>
      <c r="R55" s="217"/>
      <c r="S55" s="55"/>
      <c r="T55" s="104"/>
      <c r="U55" s="217"/>
      <c r="V55" s="217"/>
      <c r="W55" s="55"/>
      <c r="X55" s="104"/>
      <c r="Y55" s="217"/>
      <c r="Z55" s="217"/>
      <c r="AA55" s="55"/>
      <c r="AB55" s="104"/>
      <c r="AC55" s="217"/>
      <c r="AD55" s="217"/>
      <c r="AE55" s="55"/>
      <c r="AF55" s="104"/>
      <c r="AG55" s="217"/>
      <c r="AH55" s="217"/>
      <c r="AI55" s="55"/>
      <c r="AJ55" s="104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51"/>
      <c r="AW55"/>
      <c r="AX55" s="239"/>
      <c r="AY55" s="242"/>
    </row>
    <row r="56" spans="1:51" s="33" customFormat="1" ht="6" customHeight="1" x14ac:dyDescent="0.25">
      <c r="A56" s="212"/>
      <c r="B56" s="196"/>
      <c r="C56" s="237">
        <v>13</v>
      </c>
      <c r="G56" s="33">
        <f>G52+1</f>
        <v>13</v>
      </c>
      <c r="I56" s="230" t="str">
        <f ca="1">INDIRECT($I$2&amp;$K$3&amp;"!"&amp;ADDRESS(ROW()-$B$2,COLUMN()-$B$2,4))</f>
        <v>Heizen &amp; Warmwasser</v>
      </c>
      <c r="J56" s="34"/>
      <c r="K56" s="233" t="str">
        <f ca="1">INDIRECT($I$2&amp;$K$3&amp;"!"&amp;ADDRESS(ROW()-$B$2,COLUMN()-$B$2,4))</f>
        <v>Konzepte für passive und aktive Systeme zum Heizen sowie für die Warmwasserbereitstellung</v>
      </c>
      <c r="L56" s="54"/>
      <c r="M56" s="217"/>
      <c r="N56" s="217"/>
      <c r="O56" s="104"/>
      <c r="P56" s="55"/>
      <c r="Q56" s="217"/>
      <c r="R56" s="217"/>
      <c r="S56" s="104"/>
      <c r="T56" s="55"/>
      <c r="U56" s="217"/>
      <c r="V56" s="217"/>
      <c r="W56" s="104"/>
      <c r="X56" s="55"/>
      <c r="Y56" s="217"/>
      <c r="Z56" s="217"/>
      <c r="AA56" s="104"/>
      <c r="AB56" s="55"/>
      <c r="AC56" s="217"/>
      <c r="AD56" s="217"/>
      <c r="AE56" s="104"/>
      <c r="AF56" s="55"/>
      <c r="AG56" s="217"/>
      <c r="AH56" s="217"/>
      <c r="AI56" s="104"/>
      <c r="AJ56" s="103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51"/>
      <c r="AW56"/>
      <c r="AX56" s="239">
        <v>13</v>
      </c>
      <c r="AY56" s="240"/>
    </row>
    <row r="57" spans="1:51" s="33" customFormat="1" ht="6" customHeight="1" x14ac:dyDescent="0.25">
      <c r="A57" s="212"/>
      <c r="B57" s="196"/>
      <c r="C57" s="237"/>
      <c r="G57" s="33">
        <f>G56</f>
        <v>13</v>
      </c>
      <c r="I57" s="231"/>
      <c r="J57" s="34"/>
      <c r="K57" s="234"/>
      <c r="L57" s="52"/>
      <c r="M57" s="55"/>
      <c r="N57" s="104"/>
      <c r="O57" s="217"/>
      <c r="P57" s="217"/>
      <c r="Q57" s="55"/>
      <c r="R57" s="104"/>
      <c r="S57" s="217"/>
      <c r="T57" s="217"/>
      <c r="U57" s="55"/>
      <c r="V57" s="104"/>
      <c r="W57" s="217"/>
      <c r="X57" s="217"/>
      <c r="Y57" s="55"/>
      <c r="Z57" s="104"/>
      <c r="AA57" s="217"/>
      <c r="AB57" s="217"/>
      <c r="AC57" s="55"/>
      <c r="AD57" s="104"/>
      <c r="AE57" s="217"/>
      <c r="AF57" s="217"/>
      <c r="AG57" s="55"/>
      <c r="AH57" s="104"/>
      <c r="AI57" s="103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51"/>
      <c r="AW57"/>
      <c r="AX57" s="239"/>
      <c r="AY57" s="241"/>
    </row>
    <row r="58" spans="1:51" s="33" customFormat="1" ht="6" customHeight="1" x14ac:dyDescent="0.25">
      <c r="A58" s="212"/>
      <c r="B58" s="196"/>
      <c r="C58" s="237"/>
      <c r="G58" s="33">
        <f>G56</f>
        <v>13</v>
      </c>
      <c r="I58" s="231"/>
      <c r="J58" s="34"/>
      <c r="K58" s="234"/>
      <c r="L58" s="52"/>
      <c r="M58" s="104"/>
      <c r="N58" s="55"/>
      <c r="O58" s="217"/>
      <c r="P58" s="217"/>
      <c r="Q58" s="104"/>
      <c r="R58" s="55"/>
      <c r="S58" s="217"/>
      <c r="T58" s="217"/>
      <c r="U58" s="104"/>
      <c r="V58" s="55"/>
      <c r="W58" s="217"/>
      <c r="X58" s="217"/>
      <c r="Y58" s="104"/>
      <c r="Z58" s="55"/>
      <c r="AA58" s="217"/>
      <c r="AB58" s="217"/>
      <c r="AC58" s="104"/>
      <c r="AD58" s="55"/>
      <c r="AE58" s="217"/>
      <c r="AF58" s="217"/>
      <c r="AG58" s="104"/>
      <c r="AH58" s="103"/>
      <c r="AI58" s="103"/>
      <c r="AJ58" s="103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51"/>
      <c r="AW58"/>
      <c r="AX58" s="239"/>
      <c r="AY58" s="241"/>
    </row>
    <row r="59" spans="1:51" s="33" customFormat="1" ht="6" customHeight="1" x14ac:dyDescent="0.25">
      <c r="A59" s="212"/>
      <c r="B59" s="196"/>
      <c r="C59" s="237"/>
      <c r="G59" s="33">
        <f>G56</f>
        <v>13</v>
      </c>
      <c r="I59" s="232"/>
      <c r="J59" s="34"/>
      <c r="K59" s="235"/>
      <c r="L59" s="53"/>
      <c r="M59" s="217"/>
      <c r="N59" s="217"/>
      <c r="O59" s="55"/>
      <c r="P59" s="104"/>
      <c r="Q59" s="217"/>
      <c r="R59" s="217"/>
      <c r="S59" s="55"/>
      <c r="T59" s="104"/>
      <c r="U59" s="217"/>
      <c r="V59" s="217"/>
      <c r="W59" s="55"/>
      <c r="X59" s="104"/>
      <c r="Y59" s="217"/>
      <c r="Z59" s="217"/>
      <c r="AA59" s="55"/>
      <c r="AB59" s="104"/>
      <c r="AC59" s="217"/>
      <c r="AD59" s="217"/>
      <c r="AE59" s="55"/>
      <c r="AF59" s="104"/>
      <c r="AG59" s="103"/>
      <c r="AH59" s="103"/>
      <c r="AI59" s="103"/>
      <c r="AJ59" s="103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51"/>
      <c r="AW59"/>
      <c r="AX59" s="239"/>
      <c r="AY59" s="242"/>
    </row>
    <row r="60" spans="1:51" s="33" customFormat="1" ht="6" customHeight="1" x14ac:dyDescent="0.25">
      <c r="A60" s="212"/>
      <c r="B60" s="196"/>
      <c r="C60" s="237">
        <v>14</v>
      </c>
      <c r="G60" s="33">
        <f>G56+1</f>
        <v>14</v>
      </c>
      <c r="I60" s="230" t="str">
        <f ca="1">INDIRECT($I$2&amp;$K$3&amp;"!"&amp;ADDRESS(ROW()-$B$2,COLUMN()-$B$2,4))</f>
        <v>Kühlen &amp; Entwärmen</v>
      </c>
      <c r="J60" s="34"/>
      <c r="K60" s="233" t="str">
        <f ca="1">INDIRECT($I$2&amp;$K$3&amp;"!"&amp;ADDRESS(ROW()-$B$2,COLUMN()-$B$2,4))</f>
        <v>Konzepte für passive und aktive Systeme zum Kühlen, Einbezug Geothermie und Nachtlüftung</v>
      </c>
      <c r="L60" s="50"/>
      <c r="M60" s="217"/>
      <c r="N60" s="217"/>
      <c r="O60" s="104"/>
      <c r="P60" s="55"/>
      <c r="Q60" s="217"/>
      <c r="R60" s="217"/>
      <c r="S60" s="104"/>
      <c r="T60" s="55"/>
      <c r="U60" s="217"/>
      <c r="V60" s="217"/>
      <c r="W60" s="104"/>
      <c r="X60" s="55"/>
      <c r="Y60" s="217"/>
      <c r="Z60" s="217"/>
      <c r="AA60" s="104"/>
      <c r="AB60" s="55"/>
      <c r="AC60" s="217"/>
      <c r="AD60" s="217"/>
      <c r="AE60" s="104"/>
      <c r="AF60" s="103"/>
      <c r="AG60" s="103"/>
      <c r="AH60" s="103"/>
      <c r="AI60" s="103"/>
      <c r="AJ60" s="103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51"/>
      <c r="AW60"/>
      <c r="AX60" s="239">
        <v>14</v>
      </c>
      <c r="AY60" s="240"/>
    </row>
    <row r="61" spans="1:51" s="33" customFormat="1" ht="6" customHeight="1" x14ac:dyDescent="0.25">
      <c r="A61" s="212"/>
      <c r="B61" s="196"/>
      <c r="C61" s="237"/>
      <c r="G61" s="33">
        <f>G60</f>
        <v>14</v>
      </c>
      <c r="I61" s="231"/>
      <c r="J61" s="34"/>
      <c r="K61" s="234"/>
      <c r="L61" s="52"/>
      <c r="M61" s="55"/>
      <c r="N61" s="104"/>
      <c r="O61" s="217"/>
      <c r="P61" s="217"/>
      <c r="Q61" s="55"/>
      <c r="R61" s="104"/>
      <c r="S61" s="217"/>
      <c r="T61" s="217"/>
      <c r="U61" s="55"/>
      <c r="V61" s="104"/>
      <c r="W61" s="217"/>
      <c r="X61" s="217"/>
      <c r="Y61" s="55"/>
      <c r="Z61" s="104"/>
      <c r="AA61" s="217"/>
      <c r="AB61" s="217"/>
      <c r="AC61" s="55"/>
      <c r="AD61" s="104"/>
      <c r="AE61" s="103"/>
      <c r="AF61" s="103"/>
      <c r="AG61" s="103"/>
      <c r="AH61" s="103"/>
      <c r="AI61" s="103"/>
      <c r="AJ61" s="103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51"/>
      <c r="AW61"/>
      <c r="AX61" s="239"/>
      <c r="AY61" s="241"/>
    </row>
    <row r="62" spans="1:51" s="33" customFormat="1" ht="6" customHeight="1" x14ac:dyDescent="0.25">
      <c r="A62" s="212"/>
      <c r="B62" s="196"/>
      <c r="C62" s="237"/>
      <c r="G62" s="33">
        <f>G60</f>
        <v>14</v>
      </c>
      <c r="I62" s="231"/>
      <c r="J62" s="34"/>
      <c r="K62" s="234"/>
      <c r="L62" s="52"/>
      <c r="M62" s="104"/>
      <c r="N62" s="55"/>
      <c r="O62" s="217"/>
      <c r="P62" s="217"/>
      <c r="Q62" s="104"/>
      <c r="R62" s="55"/>
      <c r="S62" s="217"/>
      <c r="T62" s="217"/>
      <c r="U62" s="104"/>
      <c r="V62" s="55"/>
      <c r="W62" s="217"/>
      <c r="X62" s="217"/>
      <c r="Y62" s="104"/>
      <c r="Z62" s="55"/>
      <c r="AA62" s="217"/>
      <c r="AB62" s="217"/>
      <c r="AC62" s="104"/>
      <c r="AD62" s="103"/>
      <c r="AE62" s="103"/>
      <c r="AF62" s="103"/>
      <c r="AG62" s="103"/>
      <c r="AH62" s="103"/>
      <c r="AI62" s="103"/>
      <c r="AJ62" s="103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51"/>
      <c r="AW62"/>
      <c r="AX62" s="239"/>
      <c r="AY62" s="241"/>
    </row>
    <row r="63" spans="1:51" s="33" customFormat="1" ht="6" customHeight="1" x14ac:dyDescent="0.25">
      <c r="A63" s="212"/>
      <c r="B63" s="196"/>
      <c r="C63" s="237"/>
      <c r="G63" s="33">
        <f>G60</f>
        <v>14</v>
      </c>
      <c r="I63" s="232"/>
      <c r="J63" s="34"/>
      <c r="K63" s="235"/>
      <c r="L63" s="53"/>
      <c r="M63" s="217"/>
      <c r="N63" s="217"/>
      <c r="O63" s="55"/>
      <c r="P63" s="104"/>
      <c r="Q63" s="217"/>
      <c r="R63" s="217"/>
      <c r="S63" s="55"/>
      <c r="T63" s="104"/>
      <c r="U63" s="217"/>
      <c r="V63" s="217"/>
      <c r="W63" s="55"/>
      <c r="X63" s="104"/>
      <c r="Y63" s="217"/>
      <c r="Z63" s="217"/>
      <c r="AA63" s="55"/>
      <c r="AB63" s="104"/>
      <c r="AC63" s="103"/>
      <c r="AD63" s="103"/>
      <c r="AE63" s="103"/>
      <c r="AF63" s="103"/>
      <c r="AG63" s="103"/>
      <c r="AH63" s="103"/>
      <c r="AI63" s="103"/>
      <c r="AJ63" s="103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51"/>
      <c r="AW63"/>
      <c r="AX63" s="239"/>
      <c r="AY63" s="242"/>
    </row>
    <row r="64" spans="1:51" s="33" customFormat="1" ht="6" customHeight="1" x14ac:dyDescent="0.25">
      <c r="A64" s="212"/>
      <c r="B64" s="196"/>
      <c r="C64" s="237">
        <v>15</v>
      </c>
      <c r="G64" s="33">
        <f>G60+1</f>
        <v>15</v>
      </c>
      <c r="I64" s="230" t="str">
        <f ca="1">INDIRECT($I$2&amp;$K$3&amp;"!"&amp;ADDRESS(ROW()-$B$2,COLUMN()-$B$2,4))</f>
        <v>Mechanische Lüftung</v>
      </c>
      <c r="J64" s="34"/>
      <c r="K64" s="233" t="str">
        <f ca="1">INDIRECT($I$2&amp;$K$3&amp;"!"&amp;ADDRESS(ROW()-$B$2,COLUMN()-$B$2,4))</f>
        <v>Frischluftversorgung und Art
der Luftverteilung, Filterung, WRG, Hybride Systeme</v>
      </c>
      <c r="L64" s="50"/>
      <c r="M64" s="217"/>
      <c r="N64" s="217"/>
      <c r="O64" s="104"/>
      <c r="P64" s="55"/>
      <c r="Q64" s="217"/>
      <c r="R64" s="217"/>
      <c r="S64" s="104"/>
      <c r="T64" s="55"/>
      <c r="U64" s="217"/>
      <c r="V64" s="217"/>
      <c r="W64" s="104"/>
      <c r="X64" s="55"/>
      <c r="Y64" s="217"/>
      <c r="Z64" s="217"/>
      <c r="AA64" s="104"/>
      <c r="AB64" s="103"/>
      <c r="AC64" s="103"/>
      <c r="AD64" s="103"/>
      <c r="AE64" s="103"/>
      <c r="AF64" s="103"/>
      <c r="AG64" s="103"/>
      <c r="AH64" s="103"/>
      <c r="AI64" s="103"/>
      <c r="AJ64" s="103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51"/>
      <c r="AW64"/>
      <c r="AX64" s="239">
        <v>15</v>
      </c>
      <c r="AY64" s="240"/>
    </row>
    <row r="65" spans="1:51" s="33" customFormat="1" ht="6" customHeight="1" x14ac:dyDescent="0.25">
      <c r="A65" s="212"/>
      <c r="B65" s="196"/>
      <c r="C65" s="237"/>
      <c r="G65" s="33">
        <f>G64</f>
        <v>15</v>
      </c>
      <c r="I65" s="231"/>
      <c r="J65" s="34"/>
      <c r="K65" s="234"/>
      <c r="L65" s="52"/>
      <c r="M65" s="55"/>
      <c r="N65" s="104"/>
      <c r="O65" s="217"/>
      <c r="P65" s="217"/>
      <c r="Q65" s="55"/>
      <c r="R65" s="104"/>
      <c r="S65" s="217"/>
      <c r="T65" s="217"/>
      <c r="U65" s="55"/>
      <c r="V65" s="104"/>
      <c r="W65" s="217"/>
      <c r="X65" s="217"/>
      <c r="Y65" s="55"/>
      <c r="Z65" s="104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51"/>
      <c r="AW65"/>
      <c r="AX65" s="239"/>
      <c r="AY65" s="241"/>
    </row>
    <row r="66" spans="1:51" s="33" customFormat="1" ht="6" customHeight="1" x14ac:dyDescent="0.25">
      <c r="A66" s="212"/>
      <c r="B66" s="196"/>
      <c r="C66" s="237"/>
      <c r="G66" s="33">
        <f>G64</f>
        <v>15</v>
      </c>
      <c r="I66" s="231"/>
      <c r="J66" s="34"/>
      <c r="K66" s="234"/>
      <c r="L66" s="52"/>
      <c r="M66" s="104"/>
      <c r="N66" s="55"/>
      <c r="O66" s="217"/>
      <c r="P66" s="217"/>
      <c r="Q66" s="104"/>
      <c r="R66" s="55"/>
      <c r="S66" s="217"/>
      <c r="T66" s="217"/>
      <c r="U66" s="104"/>
      <c r="V66" s="55"/>
      <c r="W66" s="217"/>
      <c r="X66" s="217"/>
      <c r="Y66" s="104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51"/>
      <c r="AW66"/>
      <c r="AX66" s="239"/>
      <c r="AY66" s="241"/>
    </row>
    <row r="67" spans="1:51" s="33" customFormat="1" ht="6" customHeight="1" x14ac:dyDescent="0.25">
      <c r="A67" s="212"/>
      <c r="B67" s="196"/>
      <c r="C67" s="237"/>
      <c r="G67" s="33">
        <f>G64</f>
        <v>15</v>
      </c>
      <c r="I67" s="232"/>
      <c r="J67" s="34"/>
      <c r="K67" s="235"/>
      <c r="L67" s="53"/>
      <c r="M67" s="217"/>
      <c r="N67" s="217"/>
      <c r="O67" s="55"/>
      <c r="P67" s="104"/>
      <c r="Q67" s="217"/>
      <c r="R67" s="217"/>
      <c r="S67" s="55"/>
      <c r="T67" s="104"/>
      <c r="U67" s="217"/>
      <c r="V67" s="217"/>
      <c r="W67" s="50"/>
      <c r="X67" s="53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W67"/>
      <c r="AX67" s="239"/>
      <c r="AY67" s="242"/>
    </row>
    <row r="68" spans="1:51" s="33" customFormat="1" ht="6" customHeight="1" x14ac:dyDescent="0.25">
      <c r="A68" s="212"/>
      <c r="B68" s="196"/>
      <c r="C68" s="237">
        <v>16</v>
      </c>
      <c r="G68" s="33">
        <f>G64+1</f>
        <v>16</v>
      </c>
      <c r="I68" s="230" t="str">
        <f ca="1">INDIRECT($I$2&amp;$K$3&amp;"!"&amp;ADDRESS(ROW()-$B$2,COLUMN()-$B$2,4))</f>
        <v>Wasserkonzept</v>
      </c>
      <c r="J68" s="34"/>
      <c r="K68" s="233" t="str">
        <f ca="1">INDIRECT($I$2&amp;$K$3&amp;"!"&amp;ADDRESS(ROW()-$B$2,COLUMN()-$B$2,4))</f>
        <v>Infrastruktur Ver- und Entsorgung,
Regenwasser-/Abwassernutzung
Biologische Klärung, Recycling</v>
      </c>
      <c r="L68" s="50"/>
      <c r="M68" s="217"/>
      <c r="N68" s="217"/>
      <c r="O68" s="104"/>
      <c r="P68" s="55"/>
      <c r="Q68" s="217"/>
      <c r="R68" s="217"/>
      <c r="S68" s="104"/>
      <c r="T68" s="55"/>
      <c r="U68" s="217"/>
      <c r="V68" s="217"/>
      <c r="W68" s="53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W68"/>
      <c r="AX68" s="239">
        <v>16</v>
      </c>
      <c r="AY68" s="240"/>
    </row>
    <row r="69" spans="1:51" s="33" customFormat="1" ht="6" customHeight="1" x14ac:dyDescent="0.25">
      <c r="A69" s="212"/>
      <c r="B69" s="196"/>
      <c r="C69" s="237"/>
      <c r="G69" s="33">
        <f>G68</f>
        <v>16</v>
      </c>
      <c r="I69" s="231"/>
      <c r="J69" s="34"/>
      <c r="K69" s="234"/>
      <c r="L69" s="52"/>
      <c r="M69" s="55"/>
      <c r="N69" s="104"/>
      <c r="O69" s="217"/>
      <c r="P69" s="217"/>
      <c r="Q69" s="55"/>
      <c r="R69" s="104"/>
      <c r="S69" s="217"/>
      <c r="T69" s="217"/>
      <c r="U69" s="55"/>
      <c r="V69" s="104"/>
      <c r="W69" s="36"/>
      <c r="X69" s="36"/>
      <c r="Y69" s="36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W69"/>
      <c r="AX69" s="239"/>
      <c r="AY69" s="241"/>
    </row>
    <row r="70" spans="1:51" s="33" customFormat="1" ht="6" customHeight="1" x14ac:dyDescent="0.25">
      <c r="A70" s="212"/>
      <c r="B70" s="196"/>
      <c r="C70" s="237"/>
      <c r="G70" s="33">
        <f>G68</f>
        <v>16</v>
      </c>
      <c r="I70" s="231"/>
      <c r="J70" s="34"/>
      <c r="K70" s="234"/>
      <c r="L70" s="52"/>
      <c r="M70" s="104"/>
      <c r="N70" s="55"/>
      <c r="O70" s="217"/>
      <c r="P70" s="217"/>
      <c r="Q70" s="104"/>
      <c r="R70" s="55"/>
      <c r="S70" s="217"/>
      <c r="T70" s="217"/>
      <c r="U70" s="104"/>
      <c r="V70" s="103"/>
      <c r="W70" s="36"/>
      <c r="X70" s="36"/>
      <c r="Y70" s="36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W70"/>
      <c r="AX70" s="239"/>
      <c r="AY70" s="241"/>
    </row>
    <row r="71" spans="1:51" s="33" customFormat="1" ht="6" customHeight="1" x14ac:dyDescent="0.25">
      <c r="A71" s="212"/>
      <c r="B71" s="196"/>
      <c r="C71" s="237"/>
      <c r="G71" s="33">
        <f>G68</f>
        <v>16</v>
      </c>
      <c r="I71" s="232"/>
      <c r="J71" s="34"/>
      <c r="K71" s="235"/>
      <c r="L71" s="53"/>
      <c r="M71" s="217"/>
      <c r="N71" s="217"/>
      <c r="O71" s="55"/>
      <c r="P71" s="104"/>
      <c r="Q71" s="217"/>
      <c r="R71" s="217"/>
      <c r="S71" s="55"/>
      <c r="T71" s="104"/>
      <c r="U71" s="103"/>
      <c r="V71" s="103"/>
      <c r="W71" s="36"/>
      <c r="X71" s="36"/>
      <c r="Y71" s="36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W71"/>
      <c r="AX71" s="239"/>
      <c r="AY71" s="242"/>
    </row>
    <row r="72" spans="1:51" ht="6" customHeight="1" x14ac:dyDescent="0.25">
      <c r="A72" s="212"/>
      <c r="B72" s="197"/>
      <c r="C72" s="237">
        <v>17</v>
      </c>
      <c r="I72" s="230" t="str">
        <f ca="1">INDIRECT($I$2&amp;$K$3&amp;"!"&amp;ADDRESS(ROW()-$B$2,COLUMN()-$B$2,4))</f>
        <v>Reinigungskonzept</v>
      </c>
      <c r="J72" s="34"/>
      <c r="K72" s="233" t="str">
        <f ca="1">INDIRECT($I$2&amp;$K$3&amp;"!"&amp;ADDRESS(ROW()-$B$2,COLUMN()-$B$2,4))</f>
        <v>Robustheit, Langlebigkeit, Reinigungsfreundlichkeit, -zyklen,
-mittel, Oberflächeneigenschaften</v>
      </c>
      <c r="L72" s="50"/>
      <c r="M72" s="217"/>
      <c r="N72" s="217"/>
      <c r="O72" s="104"/>
      <c r="P72" s="55"/>
      <c r="Q72" s="217"/>
      <c r="R72" s="217"/>
      <c r="S72" s="104"/>
      <c r="T72" s="103"/>
      <c r="U72" s="103"/>
      <c r="V72" s="103"/>
      <c r="W72" s="14"/>
      <c r="X72" s="14"/>
      <c r="Y72" s="14"/>
      <c r="AX72" s="239">
        <v>17</v>
      </c>
      <c r="AY72" s="240"/>
    </row>
    <row r="73" spans="1:51" ht="6" customHeight="1" x14ac:dyDescent="0.25">
      <c r="A73" s="212"/>
      <c r="B73" s="197"/>
      <c r="C73" s="237"/>
      <c r="I73" s="231"/>
      <c r="J73" s="34"/>
      <c r="K73" s="234"/>
      <c r="L73" s="52"/>
      <c r="M73" s="55"/>
      <c r="N73" s="104"/>
      <c r="O73" s="217"/>
      <c r="P73" s="217"/>
      <c r="Q73" s="55"/>
      <c r="R73" s="104"/>
      <c r="S73" s="103"/>
      <c r="T73" s="103"/>
      <c r="U73" s="103"/>
      <c r="V73" s="103"/>
      <c r="W73" s="14"/>
      <c r="X73" s="14"/>
      <c r="Y73" s="14"/>
      <c r="AX73" s="239"/>
      <c r="AY73" s="241"/>
    </row>
    <row r="74" spans="1:51" ht="6" customHeight="1" x14ac:dyDescent="0.25">
      <c r="A74" s="212"/>
      <c r="B74" s="197"/>
      <c r="C74" s="237"/>
      <c r="I74" s="231"/>
      <c r="J74" s="34"/>
      <c r="K74" s="234"/>
      <c r="L74" s="52"/>
      <c r="M74" s="104"/>
      <c r="N74" s="55"/>
      <c r="O74" s="217"/>
      <c r="P74" s="217"/>
      <c r="Q74" s="104"/>
      <c r="R74" s="103"/>
      <c r="S74" s="103"/>
      <c r="T74" s="103"/>
      <c r="U74" s="103"/>
      <c r="V74" s="103"/>
      <c r="W74" s="14"/>
      <c r="X74" s="14"/>
      <c r="Y74" s="14"/>
      <c r="AX74" s="239"/>
      <c r="AY74" s="241"/>
    </row>
    <row r="75" spans="1:51" ht="6" customHeight="1" x14ac:dyDescent="0.25">
      <c r="A75" s="212"/>
      <c r="B75" s="197"/>
      <c r="C75" s="237"/>
      <c r="I75" s="232"/>
      <c r="J75" s="34"/>
      <c r="K75" s="235"/>
      <c r="L75" s="53"/>
      <c r="M75" s="217"/>
      <c r="N75" s="217"/>
      <c r="O75" s="55"/>
      <c r="P75" s="104"/>
      <c r="Q75" s="103"/>
      <c r="R75" s="103"/>
      <c r="S75" s="103"/>
      <c r="T75" s="103"/>
      <c r="U75" s="103"/>
      <c r="V75" s="103"/>
      <c r="W75" s="14"/>
      <c r="X75" s="14"/>
      <c r="Y75" s="14"/>
      <c r="AX75" s="239"/>
      <c r="AY75" s="242"/>
    </row>
    <row r="76" spans="1:51" ht="6" customHeight="1" x14ac:dyDescent="0.25">
      <c r="A76" s="212"/>
      <c r="B76" s="197"/>
      <c r="C76" s="237">
        <v>18</v>
      </c>
      <c r="I76" s="230" t="str">
        <f ca="1">INDIRECT($I$2&amp;$K$3&amp;"!"&amp;ADDRESS(ROW()-$B$2,COLUMN()-$B$2,4))</f>
        <v>Nutzen &amp; Betreiben</v>
      </c>
      <c r="J76" s="34"/>
      <c r="K76" s="233" t="str">
        <f ca="1">INDIRECT($I$2&amp;$K$3&amp;"!"&amp;ADDRESS(ROW()-$B$2,COLUMN()-$B$2,4))</f>
        <v>Energieabrechnung, Wartung, GMS, Facility Management, Monitoring, Nutzercoaching, -zufriedenheit</v>
      </c>
      <c r="L76" s="50"/>
      <c r="M76" s="217"/>
      <c r="N76" s="217"/>
      <c r="O76" s="104"/>
      <c r="P76" s="101"/>
      <c r="Q76" s="101"/>
      <c r="R76" s="103"/>
      <c r="S76" s="103"/>
      <c r="T76" s="103"/>
      <c r="U76" s="103"/>
      <c r="V76" s="103"/>
      <c r="W76" s="14"/>
      <c r="X76" s="14"/>
      <c r="Y76" s="14"/>
      <c r="AX76" s="239">
        <v>18</v>
      </c>
      <c r="AY76" s="240"/>
    </row>
    <row r="77" spans="1:51" ht="6" customHeight="1" x14ac:dyDescent="0.25">
      <c r="A77" s="212"/>
      <c r="B77" s="197"/>
      <c r="C77" s="237"/>
      <c r="I77" s="231"/>
      <c r="J77" s="34"/>
      <c r="K77" s="234"/>
      <c r="L77" s="52"/>
      <c r="M77" s="50"/>
      <c r="N77" s="53"/>
      <c r="O77" s="52"/>
      <c r="P77" s="52"/>
      <c r="Q77" s="52"/>
      <c r="R77" s="52"/>
      <c r="S77" s="52"/>
      <c r="T77" s="52"/>
      <c r="U77" s="52"/>
      <c r="V77" s="52"/>
      <c r="AX77" s="239"/>
      <c r="AY77" s="241"/>
    </row>
    <row r="78" spans="1:51" ht="6" customHeight="1" x14ac:dyDescent="0.25">
      <c r="A78" s="212"/>
      <c r="B78" s="197"/>
      <c r="C78" s="237"/>
      <c r="I78" s="231"/>
      <c r="J78" s="34"/>
      <c r="K78" s="234"/>
      <c r="L78" s="52"/>
      <c r="M78" s="53"/>
      <c r="N78" s="52"/>
      <c r="O78" s="52"/>
      <c r="P78" s="52"/>
      <c r="Q78" s="52"/>
      <c r="R78" s="52"/>
      <c r="S78" s="52"/>
      <c r="T78" s="52"/>
      <c r="U78" s="52"/>
      <c r="V78" s="52"/>
      <c r="AX78" s="239"/>
      <c r="AY78" s="241"/>
    </row>
    <row r="79" spans="1:51" ht="6" customHeight="1" x14ac:dyDescent="0.25">
      <c r="A79" s="213"/>
      <c r="B79" s="197"/>
      <c r="C79" s="238"/>
      <c r="I79" s="232"/>
      <c r="J79" s="34"/>
      <c r="K79" s="235"/>
      <c r="L79" s="53"/>
      <c r="M79" s="52"/>
      <c r="N79" s="52"/>
      <c r="O79" s="52"/>
      <c r="P79" s="52"/>
      <c r="Q79" s="52"/>
      <c r="R79" s="52"/>
      <c r="S79" s="52"/>
      <c r="T79" s="52"/>
      <c r="U79" s="52"/>
      <c r="V79" s="52"/>
      <c r="AX79" s="243"/>
      <c r="AY79" s="242"/>
    </row>
    <row r="84" spans="29:29" x14ac:dyDescent="0.3">
      <c r="AC84"/>
    </row>
    <row r="85" spans="29:29" x14ac:dyDescent="0.3">
      <c r="AC85"/>
    </row>
  </sheetData>
  <sheetProtection selectLockedCells="1"/>
  <mergeCells count="265">
    <mergeCell ref="A4:C4"/>
    <mergeCell ref="I4:AW4"/>
    <mergeCell ref="AX64:AX67"/>
    <mergeCell ref="AY64:AY67"/>
    <mergeCell ref="AX68:AX71"/>
    <mergeCell ref="AY68:AY71"/>
    <mergeCell ref="AX72:AX75"/>
    <mergeCell ref="AY72:AY75"/>
    <mergeCell ref="AX76:AX79"/>
    <mergeCell ref="AY76:AY79"/>
    <mergeCell ref="AX44:AX47"/>
    <mergeCell ref="AY44:AY47"/>
    <mergeCell ref="AX48:AX51"/>
    <mergeCell ref="AY48:AY51"/>
    <mergeCell ref="AX52:AX55"/>
    <mergeCell ref="AY52:AY55"/>
    <mergeCell ref="AX56:AX59"/>
    <mergeCell ref="AY56:AY59"/>
    <mergeCell ref="AX60:AX63"/>
    <mergeCell ref="AY60:AY63"/>
    <mergeCell ref="AX24:AX27"/>
    <mergeCell ref="AY24:AY27"/>
    <mergeCell ref="AX28:AX31"/>
    <mergeCell ref="AY28:AY31"/>
    <mergeCell ref="AX32:AX35"/>
    <mergeCell ref="AY32:AY35"/>
    <mergeCell ref="AX36:AX39"/>
    <mergeCell ref="AY36:AY39"/>
    <mergeCell ref="AX40:AX43"/>
    <mergeCell ref="AY40:AY43"/>
    <mergeCell ref="L5:AV5"/>
    <mergeCell ref="AX8:AX11"/>
    <mergeCell ref="AY8:AY11"/>
    <mergeCell ref="AX12:AX15"/>
    <mergeCell ref="AY12:AY15"/>
    <mergeCell ref="AX16:AX19"/>
    <mergeCell ref="AY16:AY19"/>
    <mergeCell ref="AX20:AX23"/>
    <mergeCell ref="AY20:AY23"/>
    <mergeCell ref="W21:X22"/>
    <mergeCell ref="AA25:AB26"/>
    <mergeCell ref="M27:N28"/>
    <mergeCell ref="Q27:R28"/>
    <mergeCell ref="U27:V28"/>
    <mergeCell ref="Y27:Z28"/>
    <mergeCell ref="AC27:AD28"/>
    <mergeCell ref="Y23:Z24"/>
    <mergeCell ref="S25:T26"/>
    <mergeCell ref="C44:C47"/>
    <mergeCell ref="C48:C51"/>
    <mergeCell ref="C52:C55"/>
    <mergeCell ref="C56:C59"/>
    <mergeCell ref="C60:C63"/>
    <mergeCell ref="C64:C67"/>
    <mergeCell ref="C68:C71"/>
    <mergeCell ref="C72:C75"/>
    <mergeCell ref="C76:C79"/>
    <mergeCell ref="C8:C11"/>
    <mergeCell ref="C12:C15"/>
    <mergeCell ref="C16:C19"/>
    <mergeCell ref="C20:C23"/>
    <mergeCell ref="C24:C27"/>
    <mergeCell ref="C28:C31"/>
    <mergeCell ref="C32:C35"/>
    <mergeCell ref="C36:C39"/>
    <mergeCell ref="C40:C43"/>
    <mergeCell ref="I8:I11"/>
    <mergeCell ref="K8:K11"/>
    <mergeCell ref="M11:N12"/>
    <mergeCell ref="I12:I15"/>
    <mergeCell ref="K12:K15"/>
    <mergeCell ref="O13:P14"/>
    <mergeCell ref="M15:N16"/>
    <mergeCell ref="U19:V20"/>
    <mergeCell ref="I20:I23"/>
    <mergeCell ref="K20:K23"/>
    <mergeCell ref="O21:P22"/>
    <mergeCell ref="S21:T22"/>
    <mergeCell ref="M23:N24"/>
    <mergeCell ref="Q23:R24"/>
    <mergeCell ref="U23:V24"/>
    <mergeCell ref="I16:I19"/>
    <mergeCell ref="K16:K19"/>
    <mergeCell ref="O17:P18"/>
    <mergeCell ref="S17:T18"/>
    <mergeCell ref="M19:N20"/>
    <mergeCell ref="Q19:R20"/>
    <mergeCell ref="I24:I27"/>
    <mergeCell ref="K24:K27"/>
    <mergeCell ref="O25:P26"/>
    <mergeCell ref="W25:X26"/>
    <mergeCell ref="AE29:AF30"/>
    <mergeCell ref="M31:N32"/>
    <mergeCell ref="Q31:R32"/>
    <mergeCell ref="U31:V32"/>
    <mergeCell ref="Y31:Z32"/>
    <mergeCell ref="AC31:AD32"/>
    <mergeCell ref="I28:I31"/>
    <mergeCell ref="K28:K31"/>
    <mergeCell ref="O29:P30"/>
    <mergeCell ref="S29:T30"/>
    <mergeCell ref="W29:X30"/>
    <mergeCell ref="AA29:AB30"/>
    <mergeCell ref="AI33:AJ34"/>
    <mergeCell ref="M35:N36"/>
    <mergeCell ref="Q35:R36"/>
    <mergeCell ref="U35:V36"/>
    <mergeCell ref="Y35:Z36"/>
    <mergeCell ref="AC35:AD36"/>
    <mergeCell ref="AG35:AH36"/>
    <mergeCell ref="AG31:AH32"/>
    <mergeCell ref="I32:I35"/>
    <mergeCell ref="K32:K35"/>
    <mergeCell ref="O33:P34"/>
    <mergeCell ref="S33:T34"/>
    <mergeCell ref="W33:X34"/>
    <mergeCell ref="AA33:AB34"/>
    <mergeCell ref="AE33:AF34"/>
    <mergeCell ref="AA41:AB42"/>
    <mergeCell ref="AE41:AF42"/>
    <mergeCell ref="AI41:AJ42"/>
    <mergeCell ref="AM41:AN42"/>
    <mergeCell ref="I36:I39"/>
    <mergeCell ref="K36:K39"/>
    <mergeCell ref="AM37:AN38"/>
    <mergeCell ref="M39:N40"/>
    <mergeCell ref="Q39:R40"/>
    <mergeCell ref="U39:V40"/>
    <mergeCell ref="Y39:Z40"/>
    <mergeCell ref="AC39:AD40"/>
    <mergeCell ref="AG39:AH40"/>
    <mergeCell ref="AK39:AL40"/>
    <mergeCell ref="AK35:AL36"/>
    <mergeCell ref="O37:P38"/>
    <mergeCell ref="S37:T38"/>
    <mergeCell ref="W37:X38"/>
    <mergeCell ref="AA37:AB38"/>
    <mergeCell ref="AE37:AF38"/>
    <mergeCell ref="AI37:AJ38"/>
    <mergeCell ref="I44:I47"/>
    <mergeCell ref="K44:K47"/>
    <mergeCell ref="O45:P46"/>
    <mergeCell ref="S45:T46"/>
    <mergeCell ref="W45:X46"/>
    <mergeCell ref="AA45:AB46"/>
    <mergeCell ref="AE45:AF46"/>
    <mergeCell ref="AI45:AJ46"/>
    <mergeCell ref="M47:N48"/>
    <mergeCell ref="M43:N44"/>
    <mergeCell ref="Q43:R44"/>
    <mergeCell ref="U43:V44"/>
    <mergeCell ref="Y43:Z44"/>
    <mergeCell ref="AC43:AD44"/>
    <mergeCell ref="AG43:AH44"/>
    <mergeCell ref="Q47:R48"/>
    <mergeCell ref="U47:V48"/>
    <mergeCell ref="Y47:Z48"/>
    <mergeCell ref="AC47:AD48"/>
    <mergeCell ref="AG47:AH48"/>
    <mergeCell ref="I40:I43"/>
    <mergeCell ref="K40:K43"/>
    <mergeCell ref="O41:P42"/>
    <mergeCell ref="S41:T42"/>
    <mergeCell ref="I68:I71"/>
    <mergeCell ref="K68:K71"/>
    <mergeCell ref="I52:I55"/>
    <mergeCell ref="K52:K55"/>
    <mergeCell ref="O53:P54"/>
    <mergeCell ref="M51:N52"/>
    <mergeCell ref="I48:I51"/>
    <mergeCell ref="K48:K51"/>
    <mergeCell ref="O49:P50"/>
    <mergeCell ref="M55:N56"/>
    <mergeCell ref="I56:I59"/>
    <mergeCell ref="K56:K59"/>
    <mergeCell ref="O57:P58"/>
    <mergeCell ref="M59:N60"/>
    <mergeCell ref="I60:I63"/>
    <mergeCell ref="K60:K63"/>
    <mergeCell ref="O61:P62"/>
    <mergeCell ref="AA61:AB62"/>
    <mergeCell ref="U63:V64"/>
    <mergeCell ref="Y63:Z64"/>
    <mergeCell ref="S49:T50"/>
    <mergeCell ref="W49:X50"/>
    <mergeCell ref="AA49:AB50"/>
    <mergeCell ref="AE49:AF50"/>
    <mergeCell ref="Q51:R52"/>
    <mergeCell ref="U51:V52"/>
    <mergeCell ref="Y51:Z52"/>
    <mergeCell ref="AC59:AD60"/>
    <mergeCell ref="AC51:AD52"/>
    <mergeCell ref="Y59:Z60"/>
    <mergeCell ref="AM45:AN46"/>
    <mergeCell ref="AI49:AJ50"/>
    <mergeCell ref="AG51:AH52"/>
    <mergeCell ref="AE53:AF54"/>
    <mergeCell ref="AI53:AJ54"/>
    <mergeCell ref="AK43:AL44"/>
    <mergeCell ref="M63:N64"/>
    <mergeCell ref="I64:I67"/>
    <mergeCell ref="K64:K67"/>
    <mergeCell ref="O65:P66"/>
    <mergeCell ref="M67:N68"/>
    <mergeCell ref="S53:T54"/>
    <mergeCell ref="W53:X54"/>
    <mergeCell ref="AA53:AB54"/>
    <mergeCell ref="Q55:R56"/>
    <mergeCell ref="U55:V56"/>
    <mergeCell ref="Y55:Z56"/>
    <mergeCell ref="S57:T58"/>
    <mergeCell ref="W57:X58"/>
    <mergeCell ref="Q59:R60"/>
    <mergeCell ref="U59:V60"/>
    <mergeCell ref="S61:T62"/>
    <mergeCell ref="Q63:R64"/>
    <mergeCell ref="W61:X62"/>
    <mergeCell ref="AO39:AP40"/>
    <mergeCell ref="W41:X42"/>
    <mergeCell ref="M75:N76"/>
    <mergeCell ref="I72:I75"/>
    <mergeCell ref="K72:K75"/>
    <mergeCell ref="I76:I79"/>
    <mergeCell ref="K76:K79"/>
    <mergeCell ref="AK51:AL52"/>
    <mergeCell ref="AQ45:AR46"/>
    <mergeCell ref="AO47:AP48"/>
    <mergeCell ref="AM49:AN50"/>
    <mergeCell ref="S65:T66"/>
    <mergeCell ref="W65:X66"/>
    <mergeCell ref="Q67:R68"/>
    <mergeCell ref="U67:V68"/>
    <mergeCell ref="O69:P70"/>
    <mergeCell ref="S69:T70"/>
    <mergeCell ref="M71:N72"/>
    <mergeCell ref="Q71:R72"/>
    <mergeCell ref="O73:P74"/>
    <mergeCell ref="AC55:AD56"/>
    <mergeCell ref="AG55:AH56"/>
    <mergeCell ref="AA57:AB58"/>
    <mergeCell ref="AE57:AF58"/>
    <mergeCell ref="A44:A79"/>
    <mergeCell ref="A8:A43"/>
    <mergeCell ref="AQ41:AR42"/>
    <mergeCell ref="AO43:AP44"/>
    <mergeCell ref="AS43:AT44"/>
    <mergeCell ref="AK47:AL48"/>
    <mergeCell ref="M6:T6"/>
    <mergeCell ref="V6:AV6"/>
    <mergeCell ref="M3:AA3"/>
    <mergeCell ref="AC3:AQ3"/>
    <mergeCell ref="AS3:AV3"/>
    <mergeCell ref="AS8:AV9"/>
    <mergeCell ref="AS11:AV12"/>
    <mergeCell ref="AS14:AV15"/>
    <mergeCell ref="AS17:AV18"/>
    <mergeCell ref="X8:AM9"/>
    <mergeCell ref="AO8:AQ9"/>
    <mergeCell ref="X11:AM12"/>
    <mergeCell ref="AO11:AQ12"/>
    <mergeCell ref="X14:AM15"/>
    <mergeCell ref="AO14:AQ15"/>
    <mergeCell ref="X17:AM18"/>
    <mergeCell ref="AO17:AQ18"/>
    <mergeCell ref="Q15:R16"/>
  </mergeCells>
  <conditionalFormatting sqref="L6:AV79">
    <cfRule type="cellIs" dxfId="34" priority="4" operator="equal">
      <formula>"o"</formula>
    </cfRule>
    <cfRule type="cellIs" dxfId="33" priority="5" operator="equal">
      <formula>"+"</formula>
    </cfRule>
    <cfRule type="cellIs" dxfId="32" priority="6" operator="equal">
      <formula>"-"</formula>
    </cfRule>
    <cfRule type="cellIs" dxfId="31" priority="7" operator="equal">
      <formula>"X"</formula>
    </cfRule>
  </conditionalFormatting>
  <conditionalFormatting sqref="AO8:AQ15">
    <cfRule type="cellIs" dxfId="30" priority="1" operator="equal">
      <formula>"-"</formula>
    </cfRule>
    <cfRule type="cellIs" dxfId="29" priority="2" operator="equal">
      <formula>"o"</formula>
    </cfRule>
    <cfRule type="cellIs" dxfId="28" priority="3" operator="equal">
      <formula>"+"</formula>
    </cfRule>
  </conditionalFormatting>
  <dataValidations xWindow="714" yWindow="456" count="153">
    <dataValidation type="list" allowBlank="1" showInputMessage="1" showErrorMessage="1" prompt="153. Reinigungs-_x000a_konzept / Nutzen &amp; Betreiben" sqref="M75:N76">
      <formula1>impact</formula1>
    </dataValidation>
    <dataValidation type="list" allowBlank="1" showInputMessage="1" showErrorMessage="1" prompt="4. Art der Gebäudenutzung / Flächeneffizienz" sqref="S17:T18">
      <formula1>impact</formula1>
    </dataValidation>
    <dataValidation type="list" allowBlank="1" showInputMessage="1" showErrorMessage="1" prompt="5. Art der Gebäude-_x000a_nutzung / Flexibilität" sqref="U19:V20">
      <formula1>impact</formula1>
    </dataValidation>
    <dataValidation type="list" allowBlank="1" showInputMessage="1" showErrorMessage="1" prompt="6. Art der Gebäudenutzung / Sonnen- &amp; Blendschutz" sqref="W21:X22">
      <formula1>impact</formula1>
    </dataValidation>
    <dataValidation type="list" allowBlank="1" showInputMessage="1" showErrorMessage="1" prompt="7. Art der Gebäudenutzung / Tageslicht &amp; Kunstlicht" sqref="Y23:Z24">
      <formula1>impact</formula1>
    </dataValidation>
    <dataValidation type="list" allowBlank="1" showInputMessage="1" showErrorMessage="1" prompt="8. Art der Gebäudenutzung / Natürliche Lüftung" sqref="AA25:AB26">
      <formula1>impact</formula1>
    </dataValidation>
    <dataValidation type="list" allowBlank="1" showInputMessage="1" showErrorMessage="1" prompt="9. Art der Gebäudenutzung / Energiebedarf &amp; Verbrauch" sqref="AC27:AD28">
      <formula1>impact</formula1>
    </dataValidation>
    <dataValidation type="list" allowBlank="1" showInputMessage="1" showErrorMessage="1" prompt="10. Art der Gebäudenutzung / Energieversorgung" sqref="AE29:AF30">
      <formula1>impact</formula1>
    </dataValidation>
    <dataValidation type="list" allowBlank="1" showInputMessage="1" showErrorMessage="1" prompt="11. Art der Gebäudenutzung / Erneuerbare Energien" sqref="AG31:AH32">
      <formula1>impact</formula1>
    </dataValidation>
    <dataValidation type="list" allowBlank="1" showInputMessage="1" showErrorMessage="1" prompt="12. Art der Gebäudenutzung / Heizen &amp; Warmwasser" sqref="AI33:AJ34">
      <formula1>impact</formula1>
    </dataValidation>
    <dataValidation type="list" allowBlank="1" showInputMessage="1" showErrorMessage="1" prompt="13. Art der Gebäudenutzung / Kühlen &amp; Entwärmen" sqref="AK35:AL36">
      <formula1>impact</formula1>
    </dataValidation>
    <dataValidation type="list" allowBlank="1" showInputMessage="1" showErrorMessage="1" prompt="14. Art der Gebäudenutzung / Mechanische Lüftung" sqref="AM37:AN38">
      <formula1>impact</formula1>
    </dataValidation>
    <dataValidation type="list" allowBlank="1" showInputMessage="1" showErrorMessage="1" prompt="15. Art der Gebäude-_x000a_nutzung / Wasserkonzept" sqref="AO39:AP40">
      <formula1>impact</formula1>
    </dataValidation>
    <dataValidation type="list" allowBlank="1" showInputMessage="1" showErrorMessage="1" prompt="16. Art der Gebäudenutzung / Reinigungskonzept" sqref="AQ41:AR42">
      <formula1>impact</formula1>
    </dataValidation>
    <dataValidation type="list" allowBlank="1" showInputMessage="1" showErrorMessage="1" prompt="17. Art der Gebäudenutzung / Nutzen &amp; Betreiben" sqref="AS43:AT44">
      <formula1>impact</formula1>
    </dataValidation>
    <dataValidation type="list" allowBlank="1" showInputMessage="1" showErrorMessage="1" prompt="18. Baumassenverteilung / Gebäudehülle" sqref="M15:N16">
      <formula1>impact</formula1>
    </dataValidation>
    <dataValidation type="list" allowBlank="1" showInputMessage="1" showErrorMessage="1" prompt="19. Baumassenverteilung / Bausystem &amp; Konstruktion" sqref="O17:P18">
      <formula1>impact</formula1>
    </dataValidation>
    <dataValidation type="list" allowBlank="1" showInputMessage="1" showErrorMessage="1" prompt="20. Baumassen- _x000a_verteilung / Flächeneffizienz" sqref="Q19:R20">
      <formula1>impact</formula1>
    </dataValidation>
    <dataValidation type="list" allowBlank="1" showInputMessage="1" showErrorMessage="1" prompt="21. Baumassen- _x000a_verteilung / Flexibilität" sqref="S21:T22">
      <formula1>impact</formula1>
    </dataValidation>
    <dataValidation type="list" allowBlank="1" showInputMessage="1" showErrorMessage="1" prompt="22. Baumassen-_x000a_verteilung / Sonnen- &amp; Blendschutz" sqref="U23:V24">
      <formula1>impact</formula1>
    </dataValidation>
    <dataValidation type="list" allowBlank="1" showInputMessage="1" showErrorMessage="1" prompt="23. Baumassen- _x000a_verteilung / Tageslicht &amp; Kunstlicht" sqref="W25:X26">
      <formula1>impact</formula1>
    </dataValidation>
    <dataValidation type="list" allowBlank="1" showInputMessage="1" showErrorMessage="1" prompt="24. Baumassen- _x000a_verteilung / Natürliche Lüftung" sqref="Y27:Z28">
      <formula1>impact</formula1>
    </dataValidation>
    <dataValidation type="list" allowBlank="1" showInputMessage="1" showErrorMessage="1" prompt="25. Baumassen-_x000a_verteilung / Energiebedarf &amp; Verbrauch" sqref="AA29:AB30">
      <formula1>impact</formula1>
    </dataValidation>
    <dataValidation type="list" allowBlank="1" showInputMessage="1" showErrorMessage="1" prompt="26. Baumassen-_x000a_verteilung / Energie-_x000a_versorgung" sqref="AC31:AD32">
      <formula1>impact</formula1>
    </dataValidation>
    <dataValidation type="list" allowBlank="1" showInputMessage="1" showErrorMessage="1" prompt="27. Baumassen-_x000a_verteilung / Erneuerbare Energien" sqref="AE33:AF34">
      <formula1>impact</formula1>
    </dataValidation>
    <dataValidation type="list" allowBlank="1" showInputMessage="1" showErrorMessage="1" prompt="28. Baumassen-_x000a_verteilung / Heizen &amp; Warmwasser" sqref="AG35:AH36">
      <formula1>impact</formula1>
    </dataValidation>
    <dataValidation type="list" allowBlank="1" showInputMessage="1" showErrorMessage="1" prompt="29. Baumassen-_x000a_verteilung / Kühlen &amp; Entwärmen" sqref="AI37:AJ38">
      <formula1>impact</formula1>
    </dataValidation>
    <dataValidation type="list" allowBlank="1" showInputMessage="1" showErrorMessage="1" prompt="30. Baumassenverteilung / Mechanische Lüftung" sqref="AK39:AL40">
      <formula1>impact</formula1>
    </dataValidation>
    <dataValidation type="list" allowBlank="1" showInputMessage="1" showErrorMessage="1" prompt="31. Baumassen-_x000a_verteilung / Wasserkonzept" sqref="AM41:AN42">
      <formula1>impact</formula1>
    </dataValidation>
    <dataValidation type="list" allowBlank="1" showInputMessage="1" showErrorMessage="1" prompt="32. Baumassen-_x000a_verteilung / Reinigungs-_x000a_konzept" sqref="AO43:AP44">
      <formula1>impact</formula1>
    </dataValidation>
    <dataValidation type="list" allowBlank="1" showInputMessage="1" showErrorMessage="1" prompt="33. Baumassen-_x000a_verteilung / Nutzen &amp; Betreiben" sqref="AQ45:AR46">
      <formula1>impact</formula1>
    </dataValidation>
    <dataValidation type="list" allowBlank="1" showInputMessage="1" showErrorMessage="1" prompt="37. Gebäudehülle / Sonnen- &amp; Blendschutz" sqref="S25:T26">
      <formula1>impact</formula1>
    </dataValidation>
    <dataValidation type="list" allowBlank="1" showInputMessage="1" showErrorMessage="1" prompt="38. Gebäudehülle / Tageslicht &amp; Kunstlicht" sqref="U27:V28">
      <formula1>impact</formula1>
    </dataValidation>
    <dataValidation type="list" allowBlank="1" showInputMessage="1" showErrorMessage="1" prompt="39. Gebäudehülle / Natürliche Lüftung" sqref="W29:X30">
      <formula1>impact</formula1>
    </dataValidation>
    <dataValidation type="list" allowBlank="1" showInputMessage="1" showErrorMessage="1" prompt="40. Gebäudehülle / Energiebedarf &amp; Verbrauch" sqref="Y31:Z32">
      <formula1>impact</formula1>
    </dataValidation>
    <dataValidation type="list" allowBlank="1" showInputMessage="1" showErrorMessage="1" prompt="41. Gebäudehülle / Energie-_x000a_versorgung" sqref="AA33:AB34">
      <formula1>impact</formula1>
    </dataValidation>
    <dataValidation type="list" allowBlank="1" showInputMessage="1" showErrorMessage="1" prompt="42. Gebäudehülle / Erneuerbare Energien" sqref="AC35:AD36">
      <formula1>impact</formula1>
    </dataValidation>
    <dataValidation type="list" allowBlank="1" showInputMessage="1" showErrorMessage="1" prompt="43. Gebäudehülle / Heizen &amp; Warmwasser" sqref="AE37:AF38">
      <formula1>impact</formula1>
    </dataValidation>
    <dataValidation type="list" allowBlank="1" showInputMessage="1" showErrorMessage="1" prompt="44. Gebäudehülle / Kühlen &amp; Entwärmen" sqref="AG39:AH40">
      <formula1>impact</formula1>
    </dataValidation>
    <dataValidation type="list" allowBlank="1" showInputMessage="1" showErrorMessage="1" prompt="45. Gebäudehülle / Mechanische Lüftung" sqref="AI41:AJ42">
      <formula1>impact</formula1>
    </dataValidation>
    <dataValidation type="list" allowBlank="1" showInputMessage="1" showErrorMessage="1" prompt="46. Gebäudehülle / Wasserkonzept" sqref="AK43:AL44">
      <formula1>impact</formula1>
    </dataValidation>
    <dataValidation type="list" allowBlank="1" showInputMessage="1" showErrorMessage="1" prompt="47. Gebäudehülle / Reinigungs-_x000a_konzept" sqref="AM45:AN46">
      <formula1>impact</formula1>
    </dataValidation>
    <dataValidation type="list" allowBlank="1" showInputMessage="1" showErrorMessage="1" prompt="48. Gebäudehülle / Nutzen &amp; Betreiben" sqref="AO47:AP48">
      <formula1>impact</formula1>
    </dataValidation>
    <dataValidation type="list" allowBlank="1" showInputMessage="1" showErrorMessage="1" prompt="49. Bausystem &amp; Konstruktion / Flächeneffizienz" sqref="M23:N24">
      <formula1>impact</formula1>
    </dataValidation>
    <dataValidation type="list" allowBlank="1" showInputMessage="1" showErrorMessage="1" prompt="50. Bausystem &amp; Konstruktion / Flexibilität" sqref="O25:P26">
      <formula1>impact</formula1>
    </dataValidation>
    <dataValidation type="list" allowBlank="1" showInputMessage="1" showErrorMessage="1" prompt="51. Bausystem &amp; Konstruktion / Sonnen- &amp; Blendschutz" sqref="Q27:R28">
      <formula1>impact</formula1>
    </dataValidation>
    <dataValidation type="list" allowBlank="1" showInputMessage="1" showErrorMessage="1" prompt="52. Bausystem &amp; Konstruktion / Tageslicht &amp; Kunstlicht" sqref="S29:T30">
      <formula1>impact</formula1>
    </dataValidation>
    <dataValidation type="list" allowBlank="1" showInputMessage="1" showErrorMessage="1" prompt="53. Bausystem &amp; Konstruktion / Natürliche Lüftung" sqref="U31:V32">
      <formula1>impact</formula1>
    </dataValidation>
    <dataValidation type="list" allowBlank="1" showInputMessage="1" showErrorMessage="1" prompt="54. Bausystem &amp; Konstruktion / Energiebedarf &amp; Verbrauch" sqref="W33:X34">
      <formula1>impact</formula1>
    </dataValidation>
    <dataValidation type="list" allowBlank="1" showInputMessage="1" showErrorMessage="1" prompt="55. Bausystem &amp; Konstruktion / Energie-_x000a_versorgung" sqref="Y35:Z36">
      <formula1>impact</formula1>
    </dataValidation>
    <dataValidation type="list" allowBlank="1" showInputMessage="1" showErrorMessage="1" prompt="56. Bausystem &amp; Konstruktion / Erneuerbare Energien" sqref="AA37:AB38">
      <formula1>impact</formula1>
    </dataValidation>
    <dataValidation type="list" allowBlank="1" showInputMessage="1" showErrorMessage="1" prompt="57. Bausystem &amp; Konstruktion / Heizen &amp; Warmwasser" sqref="AC39:AD40">
      <formula1>impact</formula1>
    </dataValidation>
    <dataValidation type="list" allowBlank="1" showInputMessage="1" showErrorMessage="1" prompt="58. Bausystem &amp; Konstruktion / Kühlen &amp; Entwärmen" sqref="AE41:AF42">
      <formula1>impact</formula1>
    </dataValidation>
    <dataValidation type="list" allowBlank="1" showInputMessage="1" showErrorMessage="1" prompt="59. Bausystem &amp; Konstruktion / Mechanische Lüftung" sqref="AG43:AH44">
      <formula1>impact</formula1>
    </dataValidation>
    <dataValidation type="list" allowBlank="1" showInputMessage="1" showErrorMessage="1" prompt="60. Bausystem &amp; Konstruktion / Wasserkonzept" sqref="AI45:AJ46">
      <formula1>impact</formula1>
    </dataValidation>
    <dataValidation type="list" allowBlank="1" showInputMessage="1" showErrorMessage="1" prompt="61. Bausystem &amp; Konstruktion / Reinigungs-_x000a_konzept" sqref="AK47:AL48">
      <formula1>impact</formula1>
    </dataValidation>
    <dataValidation type="list" allowBlank="1" showInputMessage="1" showErrorMessage="1" prompt="62. Bausystem &amp; Konstruktion / Nutzen &amp; Betreiben" sqref="AM49:AN50">
      <formula1>impact</formula1>
    </dataValidation>
    <dataValidation type="list" allowBlank="1" showInputMessage="1" showErrorMessage="1" prompt="63. Flächeneffizienz / Flexibilität" sqref="M27:N28">
      <formula1>impact</formula1>
    </dataValidation>
    <dataValidation type="list" allowBlank="1" showInputMessage="1" showErrorMessage="1" prompt="64. Flächeneffizienz / Sonnen- &amp; Blendschutz" sqref="O29:P30">
      <formula1>impact</formula1>
    </dataValidation>
    <dataValidation type="list" allowBlank="1" showInputMessage="1" showErrorMessage="1" prompt="66. Flächeneffizienz / Natürliche Lüftung" sqref="S33:T34">
      <formula1>impact</formula1>
    </dataValidation>
    <dataValidation type="list" allowBlank="1" showInputMessage="1" showErrorMessage="1" prompt="67. Flächeneffizienz / Energiebedarf &amp; Verbrauch" sqref="U35:V36">
      <formula1>impact</formula1>
    </dataValidation>
    <dataValidation type="list" allowBlank="1" showInputMessage="1" showErrorMessage="1" prompt="65. Flächeneffizienz / Tageslicht &amp; Kunstlicht" sqref="Q31:R32">
      <formula1>impact</formula1>
    </dataValidation>
    <dataValidation type="list" allowBlank="1" showInputMessage="1" showErrorMessage="1" prompt="68. Flächeneffizienz / Energieversorgung" sqref="W37:X38">
      <formula1>impact</formula1>
    </dataValidation>
    <dataValidation type="list" allowBlank="1" showInputMessage="1" showErrorMessage="1" prompt="69. Flächeneffizienz / Erneuerbare Energien" sqref="Y39:Z40">
      <formula1>impact</formula1>
    </dataValidation>
    <dataValidation type="list" allowBlank="1" showInputMessage="1" showErrorMessage="1" prompt="70. Flächeneffizienz / Heizen &amp; Warmwasser" sqref="AA41:AB42">
      <formula1>impact</formula1>
    </dataValidation>
    <dataValidation type="list" allowBlank="1" showInputMessage="1" showErrorMessage="1" prompt="71. Flächeneffizienz / Kühlen &amp; Entwärmen" sqref="AC43:AD44">
      <formula1>impact</formula1>
    </dataValidation>
    <dataValidation type="list" allowBlank="1" showInputMessage="1" showErrorMessage="1" prompt="72. Flächeneffizienz / Mechanische Lüftung" sqref="AE45:AF46">
      <formula1>impact</formula1>
    </dataValidation>
    <dataValidation type="list" allowBlank="1" showInputMessage="1" showErrorMessage="1" prompt="73. Flächeneffizienz / Wasserkonzept" sqref="AG47:AH48">
      <formula1>impact</formula1>
    </dataValidation>
    <dataValidation type="list" allowBlank="1" showInputMessage="1" showErrorMessage="1" prompt="74. Flächeneffizienz / Reinigungskonzept" sqref="AI49:AJ50">
      <formula1>impact</formula1>
    </dataValidation>
    <dataValidation type="list" allowBlank="1" showInputMessage="1" showErrorMessage="1" prompt="75. Flächeneffizienz / Nutzen &amp; Betreiben" sqref="AK51:AL52">
      <formula1>impact</formula1>
    </dataValidation>
    <dataValidation type="list" allowBlank="1" showInputMessage="1" showErrorMessage="1" prompt="76. Flexibilität / Sonnen- &amp; Blendschutz" sqref="M31:N32">
      <formula1>impact</formula1>
    </dataValidation>
    <dataValidation type="list" allowBlank="1" showInputMessage="1" showErrorMessage="1" prompt="77. Flexibilität / Tageslicht &amp; Kunstlicht" sqref="O33:P34">
      <formula1>impact</formula1>
    </dataValidation>
    <dataValidation type="list" allowBlank="1" showInputMessage="1" showErrorMessage="1" prompt="78. Flexibilität / Natürliche Lüftung" sqref="Q35:R36">
      <formula1>impact</formula1>
    </dataValidation>
    <dataValidation type="list" allowBlank="1" showInputMessage="1" showErrorMessage="1" prompt="79. Flexibilität / Energiebedarf &amp; Verbrauch" sqref="S37:T38">
      <formula1>impact</formula1>
    </dataValidation>
    <dataValidation type="list" allowBlank="1" showInputMessage="1" showErrorMessage="1" prompt="80. Flexibilität / Energie-_x000a_versorgung" sqref="U39:V40">
      <formula1>impact</formula1>
    </dataValidation>
    <dataValidation type="list" allowBlank="1" showInputMessage="1" showErrorMessage="1" prompt="81. Flexibilität / Erneuerbare Energien" sqref="W41:X42">
      <formula1>impact</formula1>
    </dataValidation>
    <dataValidation type="list" allowBlank="1" showInputMessage="1" showErrorMessage="1" prompt="82. Flexibilität / Heizen &amp; Warmwasser" sqref="Y43:Z44">
      <formula1>impact</formula1>
    </dataValidation>
    <dataValidation type="list" allowBlank="1" showInputMessage="1" showErrorMessage="1" prompt="83. Flexibilität / Kühlen &amp; Entwärmen" sqref="AA45:AB46">
      <formula1>impact</formula1>
    </dataValidation>
    <dataValidation type="list" allowBlank="1" showInputMessage="1" showErrorMessage="1" prompt="84. Flexibilität / Mechanische Lüftung" sqref="AC47:AD48">
      <formula1>impact</formula1>
    </dataValidation>
    <dataValidation type="list" allowBlank="1" showInputMessage="1" showErrorMessage="1" prompt="85. Flexibilität / Wasserkonzept" sqref="AE49:AF50">
      <formula1>impact</formula1>
    </dataValidation>
    <dataValidation type="list" allowBlank="1" showInputMessage="1" showErrorMessage="1" prompt="86. Flexibilität / Reinigungs-_x000a_konzept" sqref="AG51:AH52">
      <formula1>impact</formula1>
    </dataValidation>
    <dataValidation type="list" allowBlank="1" showInputMessage="1" showErrorMessage="1" prompt="87. Flexibilität / Nutzen &amp; Betreiben" sqref="AI53:AJ54">
      <formula1>impact</formula1>
    </dataValidation>
    <dataValidation type="list" allowBlank="1" showInputMessage="1" showErrorMessage="1" prompt="88. Sonnen- &amp; Blendschutz / Tageslicht &amp; Kunstlicht" sqref="M35:N36">
      <formula1>impact</formula1>
    </dataValidation>
    <dataValidation type="list" allowBlank="1" showInputMessage="1" showErrorMessage="1" prompt="89. Sonnen- &amp; Blendschutz / Natürliche Lüftung" sqref="O37:P38">
      <formula1>impact</formula1>
    </dataValidation>
    <dataValidation type="list" allowBlank="1" showInputMessage="1" showErrorMessage="1" prompt="90. Sonnen- &amp; Blendschutz / Energiebedarf &amp; Verbrauch" sqref="Q39:R40">
      <formula1>impact</formula1>
    </dataValidation>
    <dataValidation type="list" allowBlank="1" showInputMessage="1" showErrorMessage="1" prompt="91. Sonnen- &amp; Blendschutz / Energie-_x000a_versorgung" sqref="S41:T42">
      <formula1>impact</formula1>
    </dataValidation>
    <dataValidation type="list" allowBlank="1" showInputMessage="1" showErrorMessage="1" prompt="92. Sonnen- &amp; Blendschutz / Erneuerbare Energien" sqref="U43:V44">
      <formula1>impact</formula1>
    </dataValidation>
    <dataValidation type="list" allowBlank="1" showInputMessage="1" showErrorMessage="1" prompt="93. Sonnen- &amp; Blendschutz / Heizen &amp; Warmwasser" sqref="W45:X46">
      <formula1>impact</formula1>
    </dataValidation>
    <dataValidation type="list" allowBlank="1" showInputMessage="1" showErrorMessage="1" prompt="94. Sonnen- &amp; Blendschutz / Kühlen &amp; Entwärmen" sqref="Y47:Z48">
      <formula1>impact</formula1>
    </dataValidation>
    <dataValidation type="list" allowBlank="1" showInputMessage="1" showErrorMessage="1" prompt="95. Sonnen- &amp; Blendschutz / Mechanische Lüftung" sqref="AA49:AB50">
      <formula1>impact</formula1>
    </dataValidation>
    <dataValidation type="list" allowBlank="1" showInputMessage="1" showErrorMessage="1" prompt="96. Sonnen- &amp; Blendschutz / Wasserkonzept" sqref="AC51:AD52">
      <formula1>impact</formula1>
    </dataValidation>
    <dataValidation type="list" allowBlank="1" showInputMessage="1" showErrorMessage="1" prompt="97. Sonnen- &amp; Blendschutz / Reinigungs-_x000a_konzept" sqref="AE53:AF54">
      <formula1>impact</formula1>
    </dataValidation>
    <dataValidation type="list" allowBlank="1" showInputMessage="1" showErrorMessage="1" prompt="98. Sonnen- &amp; Blendschutz / Nutzen &amp; Betreiben" sqref="AG55:AH56">
      <formula1>impact</formula1>
    </dataValidation>
    <dataValidation type="list" allowBlank="1" showInputMessage="1" showErrorMessage="1" prompt="99. Tageslicht &amp; Kunstlicht / Natürliche Lüftung" sqref="M39:N40">
      <formula1>impact</formula1>
    </dataValidation>
    <dataValidation type="list" allowBlank="1" showInputMessage="1" showErrorMessage="1" prompt="100. Tageslicht &amp; Kunstlicht / Energiebedarf &amp; Verbrauch" sqref="O41:P42">
      <formula1>impact</formula1>
    </dataValidation>
    <dataValidation type="list" allowBlank="1" showInputMessage="1" showErrorMessage="1" prompt="101. Tageslicht &amp; Kunstlicht / Energie-_x000a_versorgung" sqref="Q43:R44">
      <formula1>impact</formula1>
    </dataValidation>
    <dataValidation type="list" allowBlank="1" showInputMessage="1" showErrorMessage="1" prompt="102. Tageslicht &amp; Kunstlicht / Erneuerbare Energien" sqref="S45:T46">
      <formula1>impact</formula1>
    </dataValidation>
    <dataValidation type="list" allowBlank="1" showInputMessage="1" showErrorMessage="1" prompt="103. Tageslicht &amp; Kunstlicht / Heizen &amp; Warmwasser" sqref="U47:V48">
      <formula1>impact</formula1>
    </dataValidation>
    <dataValidation type="list" allowBlank="1" showInputMessage="1" showErrorMessage="1" prompt="104. Tageslicht &amp; Kunstlicht / Kühlen &amp; Entwärmen" sqref="W49:X50">
      <formula1>impact</formula1>
    </dataValidation>
    <dataValidation type="list" allowBlank="1" showInputMessage="1" showErrorMessage="1" prompt="105. Tageslicht &amp; Kunstlicht / Mechanische Lüftung" sqref="Y51:Z52">
      <formula1>impact</formula1>
    </dataValidation>
    <dataValidation type="list" allowBlank="1" showInputMessage="1" showErrorMessage="1" prompt="106. Tageslicht &amp; Kunstlicht / Wasserkonzept" sqref="AA53:AB54">
      <formula1>impact</formula1>
    </dataValidation>
    <dataValidation type="list" allowBlank="1" showInputMessage="1" showErrorMessage="1" prompt="107. Tageslicht &amp; Kunstlicht  Reinigungs-_x000a_konzept" sqref="AC55:AD56">
      <formula1>impact</formula1>
    </dataValidation>
    <dataValidation type="list" allowBlank="1" showInputMessage="1" showErrorMessage="1" prompt="108. Tageslicht &amp; Kunstlicht  Nutzen &amp; Betreiben" sqref="AE57:AF58">
      <formula1>impact</formula1>
    </dataValidation>
    <dataValidation type="list" allowBlank="1" showInputMessage="1" showErrorMessage="1" prompt="109. Natürliche Lüftung / Energiebedarf &amp; Verbrauch" sqref="M43:N44">
      <formula1>impact</formula1>
    </dataValidation>
    <dataValidation type="list" allowBlank="1" showInputMessage="1" showErrorMessage="1" prompt="110. Natürliche Lüftung / Energieversorgung" sqref="O45:P46">
      <formula1>impact</formula1>
    </dataValidation>
    <dataValidation type="list" allowBlank="1" showInputMessage="1" showErrorMessage="1" prompt="111. Natürliche Lüftung / Erneuerbare Energien" sqref="Q47:R48">
      <formula1>impact</formula1>
    </dataValidation>
    <dataValidation type="list" allowBlank="1" showInputMessage="1" showErrorMessage="1" prompt="112. Natürliche Lüftung / Heizen &amp; Warmwasser" sqref="S49:T50">
      <formula1>impact</formula1>
    </dataValidation>
    <dataValidation type="list" allowBlank="1" showInputMessage="1" showErrorMessage="1" prompt="113. Natürliche Lüftung / Kühlen &amp; Entwärmen" sqref="U51:V52">
      <formula1>impact</formula1>
    </dataValidation>
    <dataValidation type="list" allowBlank="1" showInputMessage="1" showErrorMessage="1" prompt="114. Natürliche Lüftung / Mechanische Lüftung" sqref="W53:X54">
      <formula1>impact</formula1>
    </dataValidation>
    <dataValidation type="list" allowBlank="1" showInputMessage="1" showErrorMessage="1" prompt="115. Natürliche Lüftung / Wasserkonzept" sqref="Y55:Z56">
      <formula1>impact</formula1>
    </dataValidation>
    <dataValidation type="list" allowBlank="1" showInputMessage="1" showErrorMessage="1" prompt="116. Natürliche Lüftung / Reinigungs-_x000a_konzept" sqref="AA57:AB58">
      <formula1>impact</formula1>
    </dataValidation>
    <dataValidation type="list" allowBlank="1" showInputMessage="1" showErrorMessage="1" prompt="117. Natürliche Lüftung / Nutzen &amp; Betreiben" sqref="AC59:AD60">
      <formula1>impact</formula1>
    </dataValidation>
    <dataValidation type="list" allowBlank="1" showInputMessage="1" showErrorMessage="1" prompt="118. Energiebedarf &amp; Verbrauch / Energieversorgung" sqref="M47:N48">
      <formula1>impact</formula1>
    </dataValidation>
    <dataValidation type="list" allowBlank="1" showInputMessage="1" showErrorMessage="1" prompt="119. Energiebedarf &amp; Verbrauch / Erneuerbare Energien" sqref="O49:P50">
      <formula1>impact</formula1>
    </dataValidation>
    <dataValidation type="list" allowBlank="1" showInputMessage="1" showErrorMessage="1" prompt="120. Energiebedarf &amp; Verbrauch / Heizen &amp; Warmwasser" sqref="Q51:R52">
      <formula1>impact</formula1>
    </dataValidation>
    <dataValidation type="list" allowBlank="1" showInputMessage="1" showErrorMessage="1" prompt="121. Energiebedarf &amp; Verbrauch / Kühlen &amp; Entwärmen" sqref="S53:T54">
      <formula1>impact</formula1>
    </dataValidation>
    <dataValidation type="list" allowBlank="1" showInputMessage="1" showErrorMessage="1" prompt="122. Energiebedarf &amp; Verbrauch / Mechanische Lüftung" sqref="U55:V56">
      <formula1>impact</formula1>
    </dataValidation>
    <dataValidation type="list" allowBlank="1" showInputMessage="1" showErrorMessage="1" prompt="123. Energiebedarf &amp; Verbrauch / Wasserkonzept" sqref="W57:X58">
      <formula1>impact</formula1>
    </dataValidation>
    <dataValidation type="list" allowBlank="1" showInputMessage="1" showErrorMessage="1" prompt="124. Energiebedarf &amp; Verbrauch / Reinigungs-_x000a_konzept" sqref="Y59:Z60">
      <formula1>impact</formula1>
    </dataValidation>
    <dataValidation type="list" allowBlank="1" showInputMessage="1" showErrorMessage="1" prompt="125. Energiebedarf &amp; Verbrauch / Nutzen &amp; Betreiben" sqref="AA61:AB62">
      <formula1>impact</formula1>
    </dataValidation>
    <dataValidation type="list" allowBlank="1" showInputMessage="1" showErrorMessage="1" prompt="126. Energie-_x000a_versorgung / Erneuerbare Energien" sqref="M51:N52">
      <formula1>impact</formula1>
    </dataValidation>
    <dataValidation type="list" allowBlank="1" showInputMessage="1" showErrorMessage="1" prompt="127. Energie-_x000a_versorgung / Heizen &amp; Warmwasser" sqref="O53:P54">
      <formula1>impact</formula1>
    </dataValidation>
    <dataValidation type="list" allowBlank="1" showInputMessage="1" showErrorMessage="1" prompt="128. Energie-_x000a_versorgung / Kühlen &amp; Entwärmen" sqref="Q55:R56">
      <formula1>impact</formula1>
    </dataValidation>
    <dataValidation type="list" allowBlank="1" showInputMessage="1" showErrorMessage="1" prompt="129. Energie-_x000a_versorgung / Mechanische Lüftung" sqref="S57:T58">
      <formula1>impact</formula1>
    </dataValidation>
    <dataValidation type="list" allowBlank="1" showInputMessage="1" showErrorMessage="1" prompt="130. Energie-_x000a_versorgung / Wasserkonzept" sqref="U59:V60">
      <formula1>impact</formula1>
    </dataValidation>
    <dataValidation type="list" allowBlank="1" showInputMessage="1" showErrorMessage="1" prompt="131. Energie-_x000a_versorgung / Reinigungs-_x000a_konzept" sqref="W61:X62">
      <formula1>impact</formula1>
    </dataValidation>
    <dataValidation type="list" allowBlank="1" showInputMessage="1" showErrorMessage="1" prompt="132. Energie-_x000a_versorgung / Nutzen &amp; Betreiben" sqref="Y63:Z64">
      <formula1>impact</formula1>
    </dataValidation>
    <dataValidation type="list" allowBlank="1" showInputMessage="1" showErrorMessage="1" prompt="133. Erneuerbare Energien / Heizen &amp; Warmwasser" sqref="M55:N56">
      <formula1>impact</formula1>
    </dataValidation>
    <dataValidation type="list" allowBlank="1" showInputMessage="1" showErrorMessage="1" prompt="134. Erneuerbare Energien / Kühlen &amp; Entwärmen" sqref="O57:P58">
      <formula1>impact</formula1>
    </dataValidation>
    <dataValidation type="list" allowBlank="1" showInputMessage="1" showErrorMessage="1" prompt="135. Erneuerbare Energien / Mechanische Lüftung" sqref="Q59:R60">
      <formula1>impact</formula1>
    </dataValidation>
    <dataValidation type="list" allowBlank="1" showInputMessage="1" showErrorMessage="1" prompt="136. Erneuerbare Energien / Wasserkonzept" sqref="S61:T62">
      <formula1>impact</formula1>
    </dataValidation>
    <dataValidation type="list" allowBlank="1" showInputMessage="1" showErrorMessage="1" prompt="137. Erneuerbare Energien / Reinigungs-_x000a_konzept" sqref="U63:V64">
      <formula1>impact</formula1>
    </dataValidation>
    <dataValidation type="list" allowBlank="1" showInputMessage="1" showErrorMessage="1" prompt="138. Erneuerbare Energien / Nutzen &amp; Betreiben" sqref="W65:X66">
      <formula1>impact</formula1>
    </dataValidation>
    <dataValidation type="list" allowBlank="1" showInputMessage="1" showErrorMessage="1" prompt="139. Heizen &amp; Warmwasser / Kühlen &amp; Entwärmen" sqref="M59:N60">
      <formula1>impact</formula1>
    </dataValidation>
    <dataValidation type="list" allowBlank="1" showInputMessage="1" showErrorMessage="1" prompt="140. Heizen &amp; Warmwasser / Mechanische Lüftung" sqref="O61:P62">
      <formula1>impact</formula1>
    </dataValidation>
    <dataValidation type="list" allowBlank="1" showInputMessage="1" showErrorMessage="1" prompt="141. Heizen &amp; Warmwasser / Wasserkonzept" sqref="Q63:R64">
      <formula1>impact</formula1>
    </dataValidation>
    <dataValidation type="list" allowBlank="1" showInputMessage="1" showErrorMessage="1" prompt="142. Heizen &amp; Warmwasser / Reinigungs-_x000a_konzept" sqref="S65:T66">
      <formula1>impact</formula1>
    </dataValidation>
    <dataValidation type="list" allowBlank="1" showInputMessage="1" showErrorMessage="1" prompt="143. Heizen &amp; Warmwasser / Nutzen &amp; Betreiben" sqref="U67:V68">
      <formula1>impact</formula1>
    </dataValidation>
    <dataValidation type="list" allowBlank="1" showInputMessage="1" showErrorMessage="1" prompt="144. Kühlen &amp; Entwärmen / Mechanische Lüftung" sqref="M63:N64">
      <formula1>impact</formula1>
    </dataValidation>
    <dataValidation type="list" allowBlank="1" showInputMessage="1" showErrorMessage="1" prompt="145. Kühlen &amp; Entwärmen / Wasserkonzept" sqref="O65:P66">
      <formula1>impact</formula1>
    </dataValidation>
    <dataValidation type="list" allowBlank="1" showInputMessage="1" showErrorMessage="1" prompt="146. Kühlen &amp; Entwärmen / Reinigungs-_x000a_konzept" sqref="Q67:R68">
      <formula1>impact</formula1>
    </dataValidation>
    <dataValidation type="list" allowBlank="1" showInputMessage="1" showErrorMessage="1" prompt="147. Kühlen &amp; Entwärmen / Nutzen &amp; Betreiben" sqref="S69:T70">
      <formula1>impact</formula1>
    </dataValidation>
    <dataValidation type="list" allowBlank="1" showInputMessage="1" showErrorMessage="1" prompt="148. Mechanische Lüftung / Wasserkonzept" sqref="M67:N68">
      <formula1>impact</formula1>
    </dataValidation>
    <dataValidation type="list" allowBlank="1" showInputMessage="1" showErrorMessage="1" prompt="149. Mechanische Lüftung / Reinigungs-_x000a_konzept" sqref="O69:P70">
      <formula1>impact</formula1>
    </dataValidation>
    <dataValidation type="list" allowBlank="1" showInputMessage="1" showErrorMessage="1" prompt="150. Mechanische Lüftung / Nutzen &amp; Betreiben" sqref="Q71:R72">
      <formula1>impact</formula1>
    </dataValidation>
    <dataValidation type="list" allowBlank="1" showInputMessage="1" showErrorMessage="1" prompt="151. Wasserkonzept / Reinigungskonzept" sqref="M71:N72">
      <formula1>impact</formula1>
    </dataValidation>
    <dataValidation type="list" allowBlank="1" showInputMessage="1" showErrorMessage="1" prompt="152. Wasserkonzept / Nutzen &amp; Betreiben" sqref="O73:P74">
      <formula1>impact</formula1>
    </dataValidation>
    <dataValidation type="list" allowBlank="1" showInputMessage="1" showErrorMessage="1" prompt="1. Art der Gebäudenutzung / Baumassenverteilung" sqref="M11:N12">
      <formula1>impact</formula1>
    </dataValidation>
    <dataValidation type="list" allowBlank="1" showInputMessage="1" showErrorMessage="1" prompt="2. Art der _x000a_Gebäudenutzung / Gebäudehülle" sqref="O13:P14">
      <formula1>impact</formula1>
    </dataValidation>
    <dataValidation type="list" allowBlank="1" showInputMessage="1" showErrorMessage="1" prompt="3. Art der Gebäudenutzung / Bausystem &amp; Konstruktion" sqref="Q15:R16">
      <formula1>impact</formula1>
    </dataValidation>
    <dataValidation type="list" allowBlank="1" showInputMessage="1" showErrorMessage="1" prompt="34. Gebäudehülle / _x000a_Bausystem &amp; Konstruktion" sqref="M19:N20">
      <formula1>impact</formula1>
    </dataValidation>
    <dataValidation type="list" allowBlank="1" showInputMessage="1" showErrorMessage="1" prompt="35. Gebäudehülle / _x000a_Flächeneffizienz" sqref="O21:P22">
      <formula1>impact</formula1>
    </dataValidation>
    <dataValidation type="list" allowBlank="1" showInputMessage="1" showErrorMessage="1" prompt="36. Gebäudehülle / _x000a_Flexibilität" sqref="Q23:R24">
      <formula1>impact</formula1>
    </dataValidation>
  </dataValidation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1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01"/>
  <sheetViews>
    <sheetView showGridLines="0" topLeftCell="A3" zoomScale="70" zoomScaleNormal="70" zoomScaleSheetLayoutView="70" workbookViewId="0">
      <selection activeCell="J49" sqref="J49:J50"/>
    </sheetView>
  </sheetViews>
  <sheetFormatPr baseColWidth="10" defaultColWidth="11.42578125" defaultRowHeight="14.25" x14ac:dyDescent="0.2"/>
  <cols>
    <col min="1" max="1" width="5.140625" style="119" customWidth="1"/>
    <col min="2" max="4" width="4.85546875" style="66" hidden="1" customWidth="1"/>
    <col min="5" max="5" width="26" style="141" bestFit="1" customWidth="1"/>
    <col min="6" max="6" width="103.85546875" style="67" customWidth="1"/>
    <col min="7" max="7" width="5.42578125" style="65" hidden="1" customWidth="1"/>
    <col min="8" max="8" width="1.7109375" style="68" hidden="1" customWidth="1"/>
    <col min="9" max="9" width="5.28515625" style="68" customWidth="1"/>
    <col min="10" max="10" width="117.42578125" style="69" customWidth="1"/>
    <col min="11" max="14" width="9.28515625" style="65" customWidth="1"/>
    <col min="15" max="16384" width="11.42578125" style="65"/>
  </cols>
  <sheetData>
    <row r="1" spans="1:14" ht="20.25" hidden="1" customHeight="1" x14ac:dyDescent="0.2">
      <c r="A1" s="119">
        <v>7</v>
      </c>
      <c r="E1" s="141">
        <v>7</v>
      </c>
      <c r="F1" s="67">
        <v>9</v>
      </c>
      <c r="G1" s="65" t="s">
        <v>228</v>
      </c>
      <c r="H1" s="65"/>
      <c r="I1" s="65" t="s">
        <v>229</v>
      </c>
      <c r="J1" s="67">
        <v>49</v>
      </c>
    </row>
    <row r="2" spans="1:14" s="132" customFormat="1" x14ac:dyDescent="0.2">
      <c r="A2" s="119"/>
      <c r="B2" s="66"/>
      <c r="C2" s="66"/>
      <c r="D2" s="66"/>
      <c r="E2" s="141"/>
      <c r="F2" s="67"/>
      <c r="J2" s="268" t="str">
        <f ca="1">MID(CELL("Dateiname"),SEARCH("[",CELL("Dateiname"))+1,SEARCH("]",CELL("Dateiname"))-SEARCH("[",CELL("Dateiname"))-6)&amp;" / "&amp;MID(CELL("Dateiname",$A$1),FIND("]",CELL("Dateiname",$A$1))+1,31)</f>
        <v>2_P-EM_PLENAR_VoNa_entschützt / 2_Kommentare</v>
      </c>
      <c r="K2" s="268"/>
      <c r="L2" s="268"/>
      <c r="M2" s="268"/>
      <c r="N2" s="268"/>
    </row>
    <row r="3" spans="1:14" s="61" customFormat="1" ht="35.25" x14ac:dyDescent="0.25">
      <c r="A3" s="172" t="str">
        <f>IF($N$3="D","Evaluationsbogen mit dem Fokus auf energieeffizienter und nachhaltiger Gebäudeplanung","Criteria Correlation Chart focussing on Energy Efficient and Sustainable Building Design")</f>
        <v>Evaluationsbogen mit dem Fokus auf energieeffizienter und nachhaltiger Gebäudeplanung</v>
      </c>
      <c r="B3" s="62"/>
      <c r="C3" s="62"/>
      <c r="D3" s="62"/>
      <c r="F3" s="63"/>
      <c r="H3" s="63"/>
      <c r="I3" s="63"/>
      <c r="J3" s="64"/>
      <c r="N3" s="160" t="str">
        <f>'0_Instruktionen'!$B$2</f>
        <v>D</v>
      </c>
    </row>
    <row r="4" spans="1:14" ht="6" customHeight="1" x14ac:dyDescent="0.2">
      <c r="K4" s="267"/>
      <c r="L4" s="267"/>
      <c r="M4" s="267"/>
      <c r="N4" s="267"/>
    </row>
    <row r="5" spans="1:14" s="157" customFormat="1" ht="36.75" customHeight="1" x14ac:dyDescent="0.35">
      <c r="A5" s="119"/>
      <c r="B5" s="66"/>
      <c r="C5" s="66"/>
      <c r="D5" s="66"/>
      <c r="E5" s="141"/>
      <c r="F5" s="67"/>
      <c r="H5" s="68"/>
      <c r="I5" s="68"/>
      <c r="J5" s="143" t="str">
        <f>IF($N$3="D","Ihre Kommentare","Your Comments")</f>
        <v>Ihre Kommentare</v>
      </c>
    </row>
    <row r="6" spans="1:14" s="70" customFormat="1" ht="47.25" customHeight="1" x14ac:dyDescent="0.35">
      <c r="A6" s="169" t="s">
        <v>279</v>
      </c>
      <c r="B6" s="71"/>
      <c r="C6" s="71"/>
      <c r="D6" s="71"/>
      <c r="E6" s="168" t="str">
        <f>IF($N$3="D","Korrelationen","Correlations")</f>
        <v>Korrelationen</v>
      </c>
      <c r="F6" s="168" t="str">
        <f>IF($N$3="D","Spezifikationen","Specifications")</f>
        <v>Spezifikationen</v>
      </c>
      <c r="G6" s="81" t="s">
        <v>39</v>
      </c>
      <c r="H6" s="81"/>
      <c r="I6" s="155" t="s">
        <v>194</v>
      </c>
      <c r="J6" s="159" t="str">
        <f>IF($N$3="D","Sie können Ihre Bewertungen in Spalte *I* jederzeit ändern, indem Sie eine andere Bewertung auf dem Arbeitsblatt 1_CCC vornehmen. Eine Kommentierung ist erwünscht","You can change assessments in column *I* by choosing another item in the drop-down box on sheet 1_CCC.
Comments are welcome anytime - if you make any changes please comment accordingly.")</f>
        <v>Sie können Ihre Bewertungen in Spalte *I* jederzeit ändern, indem Sie eine andere Bewertung auf dem Arbeitsblatt 1_CCC vornehmen. Eine Kommentierung ist erwünscht</v>
      </c>
      <c r="K6" s="270" t="s">
        <v>280</v>
      </c>
      <c r="L6" s="270"/>
      <c r="M6" s="270"/>
      <c r="N6" s="270"/>
    </row>
    <row r="7" spans="1:14" ht="9.75" customHeight="1" thickBot="1" x14ac:dyDescent="0.35">
      <c r="J7" s="72"/>
      <c r="K7" s="148"/>
      <c r="L7" s="148"/>
      <c r="M7" s="148"/>
      <c r="N7" s="148"/>
    </row>
    <row r="8" spans="1:14" s="76" customFormat="1" ht="33" customHeight="1" thickBot="1" x14ac:dyDescent="0.25">
      <c r="A8" s="170">
        <f>B8</f>
        <v>1</v>
      </c>
      <c r="B8" s="74">
        <f>B10</f>
        <v>1</v>
      </c>
      <c r="C8" s="74"/>
      <c r="D8" s="74"/>
      <c r="E8" s="128" t="str">
        <f ca="1">IF(VLOOKUP($B8,'1_CCC'!$C$8:$AY$79,$A$1,FALSE)="","",VLOOKUP($B8,'1_CCC'!$C$8:$AY$79,$A$1,FALSE))</f>
        <v>Art der Gebäudenutzung</v>
      </c>
      <c r="F8" s="75"/>
      <c r="G8" s="73"/>
      <c r="H8" s="75"/>
      <c r="I8" s="75"/>
      <c r="J8" s="130" t="str">
        <f>IF(VLOOKUP($B8,'1_CCC'!$C$8:$AY$79,$J$1,FALSE)="","",VLOOKUP($B8,'1_CCC'!$C$8:$AY$79,$J$1,FALSE))</f>
        <v/>
      </c>
      <c r="K8" s="269" t="str">
        <f>IF($N$3="D","Nummern möglicher sekundärer Korrelationen","Numbers of possible secondary correlations")</f>
        <v>Nummern möglicher sekundärer Korrelationen</v>
      </c>
      <c r="L8" s="269"/>
      <c r="M8" s="269"/>
      <c r="N8" s="269"/>
    </row>
    <row r="9" spans="1:14" s="76" customFormat="1" ht="9" customHeight="1" x14ac:dyDescent="0.25">
      <c r="A9" s="171"/>
      <c r="B9" s="74"/>
      <c r="C9" s="74"/>
      <c r="D9" s="74"/>
      <c r="E9" s="73"/>
      <c r="F9" s="75"/>
      <c r="G9" s="73"/>
      <c r="H9" s="75"/>
      <c r="I9" s="75"/>
      <c r="J9" s="127"/>
      <c r="K9" s="90"/>
      <c r="L9" s="90"/>
      <c r="M9" s="90"/>
      <c r="N9" s="90"/>
    </row>
    <row r="10" spans="1:14" ht="20.100000000000001" customHeight="1" x14ac:dyDescent="0.2">
      <c r="A10" s="251">
        <v>1</v>
      </c>
      <c r="B10" s="82">
        <v>1</v>
      </c>
      <c r="C10" s="251" t="str">
        <f>VLOOKUP(A10,bezug_pyramide,3,FALSE)</f>
        <v>M11</v>
      </c>
      <c r="D10" s="83"/>
      <c r="E10" s="133" t="str">
        <f ca="1">IF($B10="","",VLOOKUP($B10,'1_CCC'!$C$8:$K$79,$E$1))</f>
        <v>Art der Gebäudenutzung</v>
      </c>
      <c r="F10" s="134" t="str">
        <f ca="1">IF($B10="","",VLOOKUP($B10,'1_CCC'!$C$8:$K$79,$F$1))</f>
        <v>Nutzungskategorie,
Nutzungsprofil und Nutzungszeiten</v>
      </c>
      <c r="G10" s="250" t="str">
        <f ca="1">INDIRECT($G$1&amp;$C10)</f>
        <v>O</v>
      </c>
      <c r="H10" s="250"/>
      <c r="I10" s="250">
        <f ca="1">INDIRECT($I$1&amp;$C10)</f>
        <v>0</v>
      </c>
      <c r="J10" s="265"/>
      <c r="K10" s="254"/>
      <c r="L10" s="254"/>
      <c r="M10" s="254"/>
      <c r="N10" s="252"/>
    </row>
    <row r="11" spans="1:14" ht="20.100000000000001" customHeight="1" x14ac:dyDescent="0.2">
      <c r="A11" s="251"/>
      <c r="B11" s="82">
        <v>2</v>
      </c>
      <c r="C11" s="251"/>
      <c r="D11" s="83"/>
      <c r="E11" s="133" t="str">
        <f ca="1">IF($B11="","",VLOOKUP($B11,'1_CCC'!$C$8:$K$79,$E$1))</f>
        <v>Baumassenverteilung</v>
      </c>
      <c r="F11" s="134" t="str">
        <f ca="1">IF($B11="","",VLOOKUP($B11,'1_CCC'!$C$8:$K$79,$F$1))</f>
        <v>GRZ, GFZ, Kubatur, Form, Ausrichtung, Gebäudetiefe, Kompaktheit, Gliederung</v>
      </c>
      <c r="G11" s="250"/>
      <c r="H11" s="250"/>
      <c r="I11" s="250"/>
      <c r="J11" s="266"/>
      <c r="K11" s="255"/>
      <c r="L11" s="255"/>
      <c r="M11" s="255"/>
      <c r="N11" s="253"/>
    </row>
    <row r="12" spans="1:14" s="86" customFormat="1" ht="6.95" customHeight="1" x14ac:dyDescent="0.2">
      <c r="A12" s="84"/>
      <c r="B12" s="82" t="s">
        <v>40</v>
      </c>
      <c r="C12" s="84"/>
      <c r="D12" s="83"/>
      <c r="E12" s="135" t="str">
        <f>IF($B12="","",VLOOKUP($B12,'1_CCC'!$C$8:$K$79,$E$1))</f>
        <v/>
      </c>
      <c r="F12" s="136" t="str">
        <f>IF($B12="","",VLOOKUP($B12,'1_CCC'!$C$8:$K$79,$F$1))</f>
        <v/>
      </c>
      <c r="G12" s="85"/>
      <c r="H12" s="85"/>
      <c r="I12" s="85"/>
      <c r="J12" s="129"/>
      <c r="K12" s="144"/>
      <c r="L12" s="144"/>
      <c r="M12" s="144"/>
      <c r="N12" s="144"/>
    </row>
    <row r="13" spans="1:14" ht="20.100000000000001" customHeight="1" x14ac:dyDescent="0.2">
      <c r="A13" s="251">
        <f>A10+1</f>
        <v>2</v>
      </c>
      <c r="B13" s="82">
        <v>1</v>
      </c>
      <c r="C13" s="251" t="str">
        <f>VLOOKUP(A13,bezug_pyramide,3,FALSE)</f>
        <v>O13</v>
      </c>
      <c r="D13" s="83"/>
      <c r="E13" s="133" t="str">
        <f ca="1">IF($B13="","",VLOOKUP($B13,'1_CCC'!$C$8:$K$79,$E$1))</f>
        <v>Art der Gebäudenutzung</v>
      </c>
      <c r="F13" s="134" t="str">
        <f ca="1">IF($B13="","",VLOOKUP($B13,'1_CCC'!$C$8:$K$79,$F$1))</f>
        <v>Nutzungskategorie,
Nutzungsprofil und Nutzungszeiten</v>
      </c>
      <c r="G13" s="250" t="str">
        <f ca="1">INDIRECT($G$1&amp;$C13)</f>
        <v>O</v>
      </c>
      <c r="H13" s="250"/>
      <c r="I13" s="250">
        <f ca="1">INDIRECT($I$1&amp;$C13)</f>
        <v>0</v>
      </c>
      <c r="J13" s="256"/>
      <c r="K13" s="254"/>
      <c r="L13" s="254"/>
      <c r="M13" s="254"/>
      <c r="N13" s="252"/>
    </row>
    <row r="14" spans="1:14" ht="20.100000000000001" customHeight="1" x14ac:dyDescent="0.2">
      <c r="A14" s="251"/>
      <c r="B14" s="82">
        <v>3</v>
      </c>
      <c r="C14" s="251"/>
      <c r="D14" s="83"/>
      <c r="E14" s="133" t="str">
        <f ca="1">IF($B14="","",VLOOKUP($B14,'1_CCC'!$C$8:$K$79,$E$1))</f>
        <v>Gebäudehülle</v>
      </c>
      <c r="F14" s="134" t="str">
        <f ca="1">IF($B14="","",VLOOKUP($B14,'1_CCC'!$C$8:$K$79,$F$1))</f>
        <v>Thermische Qualität, Dämmung, Fensterdisposition, Verglasung, Luftdichtheit</v>
      </c>
      <c r="G14" s="250"/>
      <c r="H14" s="250"/>
      <c r="I14" s="250"/>
      <c r="J14" s="257"/>
      <c r="K14" s="255"/>
      <c r="L14" s="255"/>
      <c r="M14" s="255"/>
      <c r="N14" s="253"/>
    </row>
    <row r="15" spans="1:14" s="86" customFormat="1" ht="6.95" customHeight="1" x14ac:dyDescent="0.2">
      <c r="A15" s="84"/>
      <c r="B15" s="82" t="s">
        <v>40</v>
      </c>
      <c r="C15" s="84"/>
      <c r="D15" s="83"/>
      <c r="E15" s="135" t="str">
        <f>IF($B15="","",VLOOKUP($B15,'1_CCC'!$C$8:$K$79,$E$1))</f>
        <v/>
      </c>
      <c r="F15" s="136" t="str">
        <f>IF($B15="","",VLOOKUP($B15,'1_CCC'!$C$8:$K$79,$F$1))</f>
        <v/>
      </c>
      <c r="G15" s="85"/>
      <c r="H15" s="85"/>
      <c r="I15" s="85"/>
      <c r="J15" s="129"/>
      <c r="K15" s="144"/>
      <c r="L15" s="144"/>
      <c r="M15" s="144"/>
      <c r="N15" s="144"/>
    </row>
    <row r="16" spans="1:14" ht="20.100000000000001" customHeight="1" x14ac:dyDescent="0.2">
      <c r="A16" s="251">
        <f>A13+1</f>
        <v>3</v>
      </c>
      <c r="B16" s="82">
        <v>1</v>
      </c>
      <c r="C16" s="251" t="str">
        <f>VLOOKUP(A16,bezug_pyramide,3,FALSE)</f>
        <v>Q15</v>
      </c>
      <c r="D16" s="83"/>
      <c r="E16" s="133" t="str">
        <f ca="1">IF($B16="","",VLOOKUP($B16,'1_CCC'!$C$8:$K$79,$E$1))</f>
        <v>Art der Gebäudenutzung</v>
      </c>
      <c r="F16" s="134" t="str">
        <f ca="1">IF($B16="","",VLOOKUP($B16,'1_CCC'!$C$8:$K$79,$F$1))</f>
        <v>Nutzungskategorie,
Nutzungsprofil und Nutzungszeiten</v>
      </c>
      <c r="G16" s="250" t="str">
        <f ca="1">INDIRECT($G$1&amp;$C16)</f>
        <v>-</v>
      </c>
      <c r="H16" s="250"/>
      <c r="I16" s="250">
        <f ca="1">INDIRECT($I$1&amp;$C16)</f>
        <v>0</v>
      </c>
      <c r="J16" s="256"/>
      <c r="K16" s="254"/>
      <c r="L16" s="254"/>
      <c r="M16" s="254"/>
      <c r="N16" s="252"/>
    </row>
    <row r="17" spans="1:14" ht="20.100000000000001" customHeight="1" x14ac:dyDescent="0.2">
      <c r="A17" s="251"/>
      <c r="B17" s="82">
        <v>4</v>
      </c>
      <c r="C17" s="251"/>
      <c r="D17" s="83"/>
      <c r="E17" s="137" t="str">
        <f ca="1">IF($B17="","",VLOOKUP($B17,'1_CCC'!$C$8:$K$79,$E$1))</f>
        <v>Bausystem &amp; Konstruktion</v>
      </c>
      <c r="F17" s="138" t="str">
        <f ca="1">IF($B17="","",VLOOKUP($B17,'1_CCC'!$C$8:$K$79,$F$1))</f>
        <v xml:space="preserve">Bauweise, Raster / Achsmaß, Materialien, Speichermasse, Graue Energie,  Lebenszyklus </v>
      </c>
      <c r="G17" s="250"/>
      <c r="H17" s="250"/>
      <c r="I17" s="250"/>
      <c r="J17" s="257"/>
      <c r="K17" s="255"/>
      <c r="L17" s="255"/>
      <c r="M17" s="255"/>
      <c r="N17" s="253"/>
    </row>
    <row r="18" spans="1:14" s="86" customFormat="1" ht="6.95" customHeight="1" x14ac:dyDescent="0.3">
      <c r="A18" s="84"/>
      <c r="B18" s="82" t="s">
        <v>40</v>
      </c>
      <c r="C18" s="84"/>
      <c r="D18" s="83"/>
      <c r="E18" s="135" t="str">
        <f>IF($B18="","",VLOOKUP($B18,'1_CCC'!$C$8:$K$79,$E$1))</f>
        <v/>
      </c>
      <c r="F18" s="136" t="str">
        <f>IF($B18="","",VLOOKUP($B18,'1_CCC'!$C$8:$K$79,$F$1))</f>
        <v/>
      </c>
      <c r="G18" s="85"/>
      <c r="H18" s="85"/>
      <c r="I18" s="85"/>
      <c r="J18" s="129"/>
      <c r="K18" s="144"/>
      <c r="L18" s="144"/>
      <c r="M18" s="144"/>
      <c r="N18" s="144"/>
    </row>
    <row r="19" spans="1:14" ht="20.100000000000001" customHeight="1" x14ac:dyDescent="0.2">
      <c r="A19" s="251">
        <f>A16+1</f>
        <v>4</v>
      </c>
      <c r="B19" s="82">
        <v>1</v>
      </c>
      <c r="C19" s="251" t="str">
        <f>VLOOKUP(A19,bezug_pyramide,3,FALSE)</f>
        <v>S17</v>
      </c>
      <c r="D19" s="83"/>
      <c r="E19" s="133" t="str">
        <f ca="1">IF($B19="","",VLOOKUP($B19,'1_CCC'!$C$8:$K$79,$E$1))</f>
        <v>Art der Gebäudenutzung</v>
      </c>
      <c r="F19" s="134" t="str">
        <f ca="1">IF($B19="","",VLOOKUP($B19,'1_CCC'!$C$8:$K$79,$F$1))</f>
        <v>Nutzungskategorie,
Nutzungsprofil und Nutzungszeiten</v>
      </c>
      <c r="G19" s="250" t="str">
        <f ca="1">INDIRECT($G$1&amp;$C19)</f>
        <v>+</v>
      </c>
      <c r="H19" s="250"/>
      <c r="I19" s="250">
        <f ca="1">INDIRECT($I$1&amp;$C19)</f>
        <v>0</v>
      </c>
      <c r="J19" s="256"/>
      <c r="K19" s="254"/>
      <c r="L19" s="254"/>
      <c r="M19" s="254"/>
      <c r="N19" s="252"/>
    </row>
    <row r="20" spans="1:14" ht="20.100000000000001" customHeight="1" x14ac:dyDescent="0.2">
      <c r="A20" s="251"/>
      <c r="B20" s="82">
        <v>5</v>
      </c>
      <c r="C20" s="251"/>
      <c r="D20" s="83"/>
      <c r="E20" s="133" t="str">
        <f ca="1">IF($B20="","",VLOOKUP($B20,'1_CCC'!$C$8:$K$79,$E$1))</f>
        <v>Flächeneffizienz</v>
      </c>
      <c r="F20" s="134" t="str">
        <f ca="1">IF($B20="","",VLOOKUP($B20,'1_CCC'!$C$8:$K$79,$F$1))</f>
        <v>Raumnutzung, Größe, Struktur,
Funktion, Ausstattung</v>
      </c>
      <c r="G20" s="250"/>
      <c r="H20" s="250"/>
      <c r="I20" s="250"/>
      <c r="J20" s="257"/>
      <c r="K20" s="255"/>
      <c r="L20" s="255"/>
      <c r="M20" s="255"/>
      <c r="N20" s="253"/>
    </row>
    <row r="21" spans="1:14" s="86" customFormat="1" ht="6.95" customHeight="1" x14ac:dyDescent="0.3">
      <c r="A21" s="84"/>
      <c r="B21" s="82" t="s">
        <v>40</v>
      </c>
      <c r="C21" s="84"/>
      <c r="D21" s="83"/>
      <c r="E21" s="135" t="str">
        <f>IF($B21="","",VLOOKUP($B21,'1_CCC'!$C$8:$K$79,$E$1))</f>
        <v/>
      </c>
      <c r="F21" s="136" t="str">
        <f>IF($B21="","",VLOOKUP($B21,'1_CCC'!$C$8:$K$79,$F$1))</f>
        <v/>
      </c>
      <c r="G21" s="85"/>
      <c r="H21" s="85"/>
      <c r="I21" s="85"/>
      <c r="J21" s="129"/>
      <c r="K21" s="144"/>
      <c r="L21" s="144"/>
      <c r="M21" s="144"/>
      <c r="N21" s="144"/>
    </row>
    <row r="22" spans="1:14" ht="20.100000000000001" customHeight="1" x14ac:dyDescent="0.2">
      <c r="A22" s="251">
        <f>A19+1</f>
        <v>5</v>
      </c>
      <c r="B22" s="82">
        <v>1</v>
      </c>
      <c r="C22" s="251" t="str">
        <f>VLOOKUP(A22,bezug_pyramide,3,FALSE)</f>
        <v>U19</v>
      </c>
      <c r="D22" s="83"/>
      <c r="E22" s="133" t="str">
        <f ca="1">IF($B22="","",VLOOKUP($B22,'1_CCC'!$C$8:$K$79,$E$1))</f>
        <v>Art der Gebäudenutzung</v>
      </c>
      <c r="F22" s="134" t="str">
        <f ca="1">IF($B22="","",VLOOKUP($B22,'1_CCC'!$C$8:$K$79,$F$1))</f>
        <v>Nutzungskategorie,
Nutzungsprofil und Nutzungszeiten</v>
      </c>
      <c r="G22" s="250" t="str">
        <f ca="1">INDIRECT($G$1&amp;$C22)</f>
        <v>+</v>
      </c>
      <c r="H22" s="250"/>
      <c r="I22" s="250">
        <f ca="1">INDIRECT($I$1&amp;$C22)</f>
        <v>0</v>
      </c>
      <c r="J22" s="256"/>
      <c r="K22" s="254"/>
      <c r="L22" s="254"/>
      <c r="M22" s="252"/>
      <c r="N22" s="252"/>
    </row>
    <row r="23" spans="1:14" ht="20.100000000000001" customHeight="1" x14ac:dyDescent="0.2">
      <c r="A23" s="251"/>
      <c r="B23" s="82">
        <v>6</v>
      </c>
      <c r="C23" s="251"/>
      <c r="D23" s="83"/>
      <c r="E23" s="133" t="str">
        <f ca="1">IF($B23="","",VLOOKUP($B23,'1_CCC'!$C$8:$K$79,$E$1))</f>
        <v>Flexibilität</v>
      </c>
      <c r="F23" s="134" t="str">
        <f ca="1">IF($B23="","",VLOOKUP($B23,'1_CCC'!$C$8:$K$79,$F$1))</f>
        <v>Räumliche Anpassungsfähigkeit, Nutzereinflussnahme auf räumliche Struktur, Einrichtung</v>
      </c>
      <c r="G23" s="250"/>
      <c r="H23" s="250"/>
      <c r="I23" s="250"/>
      <c r="J23" s="257"/>
      <c r="K23" s="255"/>
      <c r="L23" s="255"/>
      <c r="M23" s="253"/>
      <c r="N23" s="253"/>
    </row>
    <row r="24" spans="1:14" s="86" customFormat="1" ht="6.95" customHeight="1" x14ac:dyDescent="0.3">
      <c r="A24" s="84"/>
      <c r="B24" s="82" t="s">
        <v>40</v>
      </c>
      <c r="C24" s="84"/>
      <c r="D24" s="83"/>
      <c r="E24" s="135" t="str">
        <f>IF($B24="","",VLOOKUP($B24,'1_CCC'!$C$8:$K$79,$E$1))</f>
        <v/>
      </c>
      <c r="F24" s="136" t="str">
        <f>IF($B24="","",VLOOKUP($B24,'1_CCC'!$C$8:$K$79,$F$1))</f>
        <v/>
      </c>
      <c r="G24" s="85"/>
      <c r="H24" s="85"/>
      <c r="I24" s="85"/>
      <c r="J24" s="129"/>
      <c r="K24" s="144"/>
      <c r="L24" s="144"/>
      <c r="M24" s="144"/>
      <c r="N24" s="144"/>
    </row>
    <row r="25" spans="1:14" ht="20.100000000000001" customHeight="1" x14ac:dyDescent="0.2">
      <c r="A25" s="251">
        <f>A22+1</f>
        <v>6</v>
      </c>
      <c r="B25" s="82">
        <v>1</v>
      </c>
      <c r="C25" s="251" t="str">
        <f>VLOOKUP(A25,bezug_pyramide,3,FALSE)</f>
        <v>W21</v>
      </c>
      <c r="D25" s="83"/>
      <c r="E25" s="133" t="str">
        <f ca="1">IF($B25="","",VLOOKUP($B25,'1_CCC'!$C$8:$K$79,$E$1))</f>
        <v>Art der Gebäudenutzung</v>
      </c>
      <c r="F25" s="134" t="str">
        <f ca="1">IF($B25="","",VLOOKUP($B25,'1_CCC'!$C$8:$K$79,$F$1))</f>
        <v>Nutzungskategorie,
Nutzungsprofil und Nutzungszeiten</v>
      </c>
      <c r="G25" s="250" t="str">
        <f ca="1">INDIRECT($G$1&amp;$C25)</f>
        <v>o</v>
      </c>
      <c r="H25" s="250"/>
      <c r="I25" s="250">
        <f ca="1">INDIRECT($I$1&amp;$C25)</f>
        <v>0</v>
      </c>
      <c r="J25" s="256"/>
      <c r="K25" s="254"/>
      <c r="L25" s="254"/>
      <c r="M25" s="254"/>
      <c r="N25" s="252"/>
    </row>
    <row r="26" spans="1:14" ht="20.100000000000001" customHeight="1" x14ac:dyDescent="0.2">
      <c r="A26" s="251"/>
      <c r="B26" s="82">
        <v>7</v>
      </c>
      <c r="C26" s="251"/>
      <c r="D26" s="83"/>
      <c r="E26" s="133" t="str">
        <f ca="1">IF($B26="","",VLOOKUP($B26,'1_CCC'!$C$8:$K$79,$E$1))</f>
        <v>Sonnen- &amp; Blendschutz</v>
      </c>
      <c r="F26" s="134" t="str">
        <f ca="1">IF($B26="","",VLOOKUP($B26,'1_CCC'!$C$8:$K$79,$F$1))</f>
        <v>Natürliche, bauliche, technische Vermeidung v. Raumüberheizung, Management solarer Einträge</v>
      </c>
      <c r="G26" s="250"/>
      <c r="H26" s="250"/>
      <c r="I26" s="250"/>
      <c r="J26" s="257"/>
      <c r="K26" s="255"/>
      <c r="L26" s="255"/>
      <c r="M26" s="255"/>
      <c r="N26" s="253"/>
    </row>
    <row r="27" spans="1:14" s="86" customFormat="1" ht="6.95" customHeight="1" x14ac:dyDescent="0.3">
      <c r="A27" s="84"/>
      <c r="B27" s="82" t="s">
        <v>40</v>
      </c>
      <c r="C27" s="84"/>
      <c r="D27" s="83"/>
      <c r="E27" s="135" t="str">
        <f>IF($B27="","",VLOOKUP($B27,'1_CCC'!$C$8:$K$79,$E$1))</f>
        <v/>
      </c>
      <c r="F27" s="136" t="str">
        <f>IF($B27="","",VLOOKUP($B27,'1_CCC'!$C$8:$K$79,$F$1))</f>
        <v/>
      </c>
      <c r="G27" s="85"/>
      <c r="H27" s="85"/>
      <c r="I27" s="85"/>
      <c r="J27" s="129"/>
      <c r="K27" s="144"/>
      <c r="L27" s="144"/>
      <c r="M27" s="144"/>
      <c r="N27" s="144"/>
    </row>
    <row r="28" spans="1:14" ht="20.100000000000001" customHeight="1" x14ac:dyDescent="0.2">
      <c r="A28" s="251">
        <f>A25+1</f>
        <v>7</v>
      </c>
      <c r="B28" s="82">
        <v>1</v>
      </c>
      <c r="C28" s="251" t="str">
        <f>VLOOKUP(A28,bezug_pyramide,3,FALSE)</f>
        <v>Y23</v>
      </c>
      <c r="D28" s="83"/>
      <c r="E28" s="133" t="str">
        <f ca="1">IF($B28="","",VLOOKUP($B28,'1_CCC'!$C$8:$K$79,$E$1))</f>
        <v>Art der Gebäudenutzung</v>
      </c>
      <c r="F28" s="134" t="str">
        <f ca="1">IF($B28="","",VLOOKUP($B28,'1_CCC'!$C$8:$K$79,$F$1))</f>
        <v>Nutzungskategorie,
Nutzungsprofil und Nutzungszeiten</v>
      </c>
      <c r="G28" s="250" t="str">
        <f ca="1">INDIRECT($G$1&amp;$C28)</f>
        <v>+</v>
      </c>
      <c r="H28" s="250"/>
      <c r="I28" s="250">
        <f ca="1">INDIRECT($I$1&amp;$C28)</f>
        <v>0</v>
      </c>
      <c r="J28" s="256"/>
      <c r="K28" s="254"/>
      <c r="L28" s="254"/>
      <c r="M28" s="254"/>
      <c r="N28" s="252"/>
    </row>
    <row r="29" spans="1:14" ht="20.100000000000001" customHeight="1" x14ac:dyDescent="0.2">
      <c r="A29" s="251"/>
      <c r="B29" s="82">
        <v>8</v>
      </c>
      <c r="C29" s="251"/>
      <c r="D29" s="83"/>
      <c r="E29" s="133" t="str">
        <f ca="1">IF($B29="","",VLOOKUP($B29,'1_CCC'!$C$8:$K$79,$E$1))</f>
        <v>Tageslicht &amp; Kunstlicht</v>
      </c>
      <c r="F29" s="134" t="str">
        <f ca="1">IF($B29="","",VLOOKUP($B29,'1_CCC'!$C$8:$K$79,$F$1))</f>
        <v>Tageslichtverfügbarkeit für unter-schiedliche Nutzungen, Blendschutz, Visueller Komfort, Art der Leuchten</v>
      </c>
      <c r="G29" s="250"/>
      <c r="H29" s="250"/>
      <c r="I29" s="250"/>
      <c r="J29" s="257"/>
      <c r="K29" s="255"/>
      <c r="L29" s="255"/>
      <c r="M29" s="255"/>
      <c r="N29" s="253"/>
    </row>
    <row r="30" spans="1:14" s="86" customFormat="1" ht="6.95" customHeight="1" x14ac:dyDescent="0.2">
      <c r="A30" s="84"/>
      <c r="B30" s="82" t="s">
        <v>40</v>
      </c>
      <c r="C30" s="84"/>
      <c r="D30" s="83"/>
      <c r="E30" s="135" t="str">
        <f>IF($B30="","",VLOOKUP($B30,'1_CCC'!$C$8:$K$79,$E$1))</f>
        <v/>
      </c>
      <c r="F30" s="136" t="str">
        <f>IF($B30="","",VLOOKUP($B30,'1_CCC'!$C$8:$K$79,$F$1))</f>
        <v/>
      </c>
      <c r="G30" s="85"/>
      <c r="H30" s="85"/>
      <c r="I30" s="85"/>
      <c r="J30" s="129"/>
      <c r="K30" s="144"/>
      <c r="L30" s="144"/>
      <c r="M30" s="144"/>
      <c r="N30" s="144"/>
    </row>
    <row r="31" spans="1:14" ht="20.100000000000001" customHeight="1" x14ac:dyDescent="0.2">
      <c r="A31" s="251">
        <f>A28+1</f>
        <v>8</v>
      </c>
      <c r="B31" s="82">
        <v>1</v>
      </c>
      <c r="C31" s="251" t="str">
        <f>VLOOKUP(A31,bezug_pyramide,3,FALSE)</f>
        <v>AA25</v>
      </c>
      <c r="D31" s="83"/>
      <c r="E31" s="133" t="str">
        <f ca="1">IF($B31="","",VLOOKUP($B31,'1_CCC'!$C$8:$K$79,$E$1))</f>
        <v>Art der Gebäudenutzung</v>
      </c>
      <c r="F31" s="134" t="str">
        <f ca="1">IF($B31="","",VLOOKUP($B31,'1_CCC'!$C$8:$K$79,$F$1))</f>
        <v>Nutzungskategorie,
Nutzungsprofil und Nutzungszeiten</v>
      </c>
      <c r="G31" s="250" t="str">
        <f ca="1">INDIRECT($G$1&amp;$C31)</f>
        <v>+</v>
      </c>
      <c r="H31" s="250"/>
      <c r="I31" s="250">
        <f ca="1">INDIRECT($I$1&amp;$C31)</f>
        <v>0</v>
      </c>
      <c r="J31" s="256"/>
      <c r="K31" s="254"/>
      <c r="L31" s="254"/>
      <c r="M31" s="254"/>
      <c r="N31" s="252"/>
    </row>
    <row r="32" spans="1:14" ht="20.100000000000001" customHeight="1" x14ac:dyDescent="0.2">
      <c r="A32" s="251"/>
      <c r="B32" s="82">
        <v>9</v>
      </c>
      <c r="C32" s="251"/>
      <c r="D32" s="83"/>
      <c r="E32" s="133" t="str">
        <f ca="1">IF($B32="","",VLOOKUP($B32,'1_CCC'!$C$8:$K$79,$E$1))</f>
        <v>Natürliche Lüftung</v>
      </c>
      <c r="F32" s="134" t="str">
        <f ca="1">IF($B32="","",VLOOKUP($B32,'1_CCC'!$C$8:$K$79,$F$1))</f>
        <v>Luftstrom in und durch das Gebäude, Qualität und Disposition, Geometrie Anordnung, Größe von Öffnungen</v>
      </c>
      <c r="G32" s="250"/>
      <c r="H32" s="250"/>
      <c r="I32" s="250"/>
      <c r="J32" s="257"/>
      <c r="K32" s="255"/>
      <c r="L32" s="255"/>
      <c r="M32" s="255"/>
      <c r="N32" s="253"/>
    </row>
    <row r="33" spans="1:14" s="86" customFormat="1" ht="6.95" customHeight="1" x14ac:dyDescent="0.2">
      <c r="A33" s="84"/>
      <c r="B33" s="82" t="s">
        <v>40</v>
      </c>
      <c r="C33" s="84"/>
      <c r="D33" s="83"/>
      <c r="E33" s="135" t="str">
        <f>IF($B33="","",VLOOKUP($B33,'1_CCC'!$C$8:$K$79,$E$1))</f>
        <v/>
      </c>
      <c r="F33" s="136" t="str">
        <f>IF($B33="","",VLOOKUP($B33,'1_CCC'!$C$8:$K$79,$F$1))</f>
        <v/>
      </c>
      <c r="G33" s="85"/>
      <c r="H33" s="85"/>
      <c r="I33" s="85"/>
      <c r="J33" s="129"/>
      <c r="K33" s="144"/>
      <c r="L33" s="144"/>
      <c r="M33" s="144"/>
      <c r="N33" s="144"/>
    </row>
    <row r="34" spans="1:14" ht="20.100000000000001" customHeight="1" x14ac:dyDescent="0.2">
      <c r="A34" s="251">
        <f>A31+1</f>
        <v>9</v>
      </c>
      <c r="B34" s="82">
        <v>1</v>
      </c>
      <c r="C34" s="251" t="str">
        <f>VLOOKUP(A34,bezug_pyramide,3,FALSE)</f>
        <v>AC27</v>
      </c>
      <c r="D34" s="83"/>
      <c r="E34" s="133" t="str">
        <f ca="1">IF($B34="","",VLOOKUP($B34,'1_CCC'!$C$8:$K$79,$E$1))</f>
        <v>Art der Gebäudenutzung</v>
      </c>
      <c r="F34" s="134" t="str">
        <f ca="1">IF($B34="","",VLOOKUP($B34,'1_CCC'!$C$8:$K$79,$F$1))</f>
        <v>Nutzungskategorie,
Nutzungsprofil und Nutzungszeiten</v>
      </c>
      <c r="G34" s="250" t="str">
        <f ca="1">INDIRECT($G$1&amp;$C34)</f>
        <v>+</v>
      </c>
      <c r="H34" s="250"/>
      <c r="I34" s="250">
        <f ca="1">INDIRECT($I$1&amp;$C34)</f>
        <v>0</v>
      </c>
      <c r="J34" s="256"/>
      <c r="K34" s="254"/>
      <c r="L34" s="254"/>
      <c r="M34" s="254"/>
      <c r="N34" s="252"/>
    </row>
    <row r="35" spans="1:14" ht="20.100000000000001" customHeight="1" x14ac:dyDescent="0.2">
      <c r="A35" s="251"/>
      <c r="B35" s="82">
        <v>10</v>
      </c>
      <c r="C35" s="251"/>
      <c r="D35" s="83"/>
      <c r="E35" s="133" t="str">
        <f ca="1">IF($B35="","",VLOOKUP($B35,'1_CCC'!$C$8:$K$79,$E$1))</f>
        <v>Energiebedarf &amp; Verbrauch</v>
      </c>
      <c r="F35" s="134" t="str">
        <f ca="1">IF($B35="","",VLOOKUP($B35,'1_CCC'!$C$8:$K$79,$F$1))</f>
        <v>Einsparung, Optimierung TGA, Wahl Beleuchtung, Leuchtmittel, Nutzer-strom, Equipment, Messkonzept</v>
      </c>
      <c r="G35" s="250"/>
      <c r="H35" s="250"/>
      <c r="I35" s="250"/>
      <c r="J35" s="257"/>
      <c r="K35" s="255"/>
      <c r="L35" s="255"/>
      <c r="M35" s="255"/>
      <c r="N35" s="253"/>
    </row>
    <row r="36" spans="1:14" s="86" customFormat="1" ht="6.95" customHeight="1" x14ac:dyDescent="0.2">
      <c r="A36" s="84"/>
      <c r="B36" s="82" t="s">
        <v>40</v>
      </c>
      <c r="C36" s="84"/>
      <c r="D36" s="83"/>
      <c r="E36" s="135" t="str">
        <f>IF($B36="","",VLOOKUP($B36,'1_CCC'!$C$8:$K$79,$E$1))</f>
        <v/>
      </c>
      <c r="F36" s="136" t="str">
        <f>IF($B36="","",VLOOKUP($B36,'1_CCC'!$C$8:$K$79,$F$1))</f>
        <v/>
      </c>
      <c r="G36" s="85"/>
      <c r="H36" s="85"/>
      <c r="I36" s="85"/>
      <c r="J36" s="129"/>
      <c r="K36" s="144"/>
      <c r="L36" s="144"/>
      <c r="M36" s="144"/>
      <c r="N36" s="144"/>
    </row>
    <row r="37" spans="1:14" ht="20.100000000000001" customHeight="1" x14ac:dyDescent="0.2">
      <c r="A37" s="251">
        <f>A34+1</f>
        <v>10</v>
      </c>
      <c r="B37" s="82">
        <v>1</v>
      </c>
      <c r="C37" s="251" t="str">
        <f>VLOOKUP(A37,bezug_pyramide,3,FALSE)</f>
        <v>AE29</v>
      </c>
      <c r="D37" s="83"/>
      <c r="E37" s="133" t="str">
        <f ca="1">IF($B37="","",VLOOKUP($B37,'1_CCC'!$C$8:$K$79,$E$1))</f>
        <v>Art der Gebäudenutzung</v>
      </c>
      <c r="F37" s="134" t="str">
        <f ca="1">IF($B37="","",VLOOKUP($B37,'1_CCC'!$C$8:$K$79,$F$1))</f>
        <v>Nutzungskategorie,
Nutzungsprofil und Nutzungszeiten</v>
      </c>
      <c r="G37" s="250" t="str">
        <f ca="1">INDIRECT($G$1&amp;$C37)</f>
        <v>-</v>
      </c>
      <c r="H37" s="250"/>
      <c r="I37" s="250">
        <f ca="1">INDIRECT($I$1&amp;$C37)</f>
        <v>0</v>
      </c>
      <c r="J37" s="256"/>
      <c r="K37" s="254"/>
      <c r="L37" s="254"/>
      <c r="M37" s="254"/>
      <c r="N37" s="252"/>
    </row>
    <row r="38" spans="1:14" ht="20.100000000000001" customHeight="1" x14ac:dyDescent="0.2">
      <c r="A38" s="251"/>
      <c r="B38" s="82">
        <v>11</v>
      </c>
      <c r="C38" s="251"/>
      <c r="D38" s="83"/>
      <c r="E38" s="133" t="str">
        <f ca="1">IF($B38="","",VLOOKUP($B38,'1_CCC'!$C$8:$K$79,$E$1))</f>
        <v>Energieversorgung</v>
      </c>
      <c r="F38" s="134" t="str">
        <f ca="1">IF($B38="","",VLOOKUP($B38,'1_CCC'!$C$8:$K$79,$F$1))</f>
        <v>Energieträger, Art der Versorgung, Energiespeicher, Lastmanagement, Smart Grid, Versorgungssicherheit</v>
      </c>
      <c r="G38" s="250"/>
      <c r="H38" s="250"/>
      <c r="I38" s="250"/>
      <c r="J38" s="257"/>
      <c r="K38" s="255"/>
      <c r="L38" s="255"/>
      <c r="M38" s="255"/>
      <c r="N38" s="253"/>
    </row>
    <row r="39" spans="1:14" s="86" customFormat="1" ht="6.95" customHeight="1" x14ac:dyDescent="0.2">
      <c r="A39" s="84"/>
      <c r="B39" s="82" t="s">
        <v>40</v>
      </c>
      <c r="C39" s="84"/>
      <c r="D39" s="83"/>
      <c r="E39" s="135" t="str">
        <f>IF($B39="","",VLOOKUP($B39,'1_CCC'!$C$8:$K$79,$E$1))</f>
        <v/>
      </c>
      <c r="F39" s="136" t="str">
        <f>IF($B39="","",VLOOKUP($B39,'1_CCC'!$C$8:$K$79,$F$1))</f>
        <v/>
      </c>
      <c r="G39" s="85"/>
      <c r="H39" s="85"/>
      <c r="I39" s="85"/>
      <c r="J39" s="129"/>
      <c r="K39" s="144"/>
      <c r="L39" s="144"/>
      <c r="M39" s="144"/>
      <c r="N39" s="144"/>
    </row>
    <row r="40" spans="1:14" ht="20.100000000000001" customHeight="1" x14ac:dyDescent="0.2">
      <c r="A40" s="251">
        <f>A37+1</f>
        <v>11</v>
      </c>
      <c r="B40" s="82">
        <v>1</v>
      </c>
      <c r="C40" s="251" t="str">
        <f>VLOOKUP(A40,bezug_pyramide,3,FALSE)</f>
        <v>AG31</v>
      </c>
      <c r="D40" s="83"/>
      <c r="E40" s="133" t="str">
        <f ca="1">IF($B40="","",VLOOKUP($B40,'1_CCC'!$C$8:$K$79,$E$1))</f>
        <v>Art der Gebäudenutzung</v>
      </c>
      <c r="F40" s="134" t="str">
        <f ca="1">IF($B40="","",VLOOKUP($B40,'1_CCC'!$C$8:$K$79,$F$1))</f>
        <v>Nutzungskategorie,
Nutzungsprofil und Nutzungszeiten</v>
      </c>
      <c r="G40" s="250" t="str">
        <f ca="1">INDIRECT($G$1&amp;$C40)</f>
        <v>o</v>
      </c>
      <c r="H40" s="250"/>
      <c r="I40" s="250">
        <f ca="1">INDIRECT($I$1&amp;$C40)</f>
        <v>0</v>
      </c>
      <c r="J40" s="256"/>
      <c r="K40" s="254"/>
      <c r="L40" s="254"/>
      <c r="M40" s="254"/>
      <c r="N40" s="252"/>
    </row>
    <row r="41" spans="1:14" ht="20.100000000000001" customHeight="1" x14ac:dyDescent="0.2">
      <c r="A41" s="251"/>
      <c r="B41" s="82">
        <v>12</v>
      </c>
      <c r="C41" s="251"/>
      <c r="D41" s="83"/>
      <c r="E41" s="133" t="str">
        <f ca="1">IF($B41="","",VLOOKUP($B41,'1_CCC'!$C$8:$K$79,$E$1))</f>
        <v>Erneuerbare Energien</v>
      </c>
      <c r="F41" s="134" t="str">
        <f ca="1">IF($B41="","",VLOOKUP($B41,'1_CCC'!$C$8:$K$79,$F$1))</f>
        <v xml:space="preserve">Lokale Potenziale/Kapazitäten, spezifische Bedingungen am Standort, auf dem Grundstück </v>
      </c>
      <c r="G41" s="250"/>
      <c r="H41" s="250"/>
      <c r="I41" s="250"/>
      <c r="J41" s="257"/>
      <c r="K41" s="255"/>
      <c r="L41" s="255"/>
      <c r="M41" s="255"/>
      <c r="N41" s="253"/>
    </row>
    <row r="42" spans="1:14" s="86" customFormat="1" ht="6.95" customHeight="1" x14ac:dyDescent="0.2">
      <c r="A42" s="84"/>
      <c r="B42" s="82" t="s">
        <v>40</v>
      </c>
      <c r="C42" s="84"/>
      <c r="D42" s="83"/>
      <c r="E42" s="135" t="str">
        <f>IF($B42="","",VLOOKUP($B42,'1_CCC'!$C$8:$K$79,$E$1))</f>
        <v/>
      </c>
      <c r="F42" s="136" t="str">
        <f>IF($B42="","",VLOOKUP($B42,'1_CCC'!$C$8:$K$79,$F$1))</f>
        <v/>
      </c>
      <c r="G42" s="85"/>
      <c r="H42" s="85"/>
      <c r="I42" s="85"/>
      <c r="J42" s="129"/>
      <c r="K42" s="144"/>
      <c r="L42" s="144"/>
      <c r="M42" s="144"/>
      <c r="N42" s="144"/>
    </row>
    <row r="43" spans="1:14" ht="20.100000000000001" customHeight="1" x14ac:dyDescent="0.2">
      <c r="A43" s="251">
        <f>A40+1</f>
        <v>12</v>
      </c>
      <c r="B43" s="82">
        <v>1</v>
      </c>
      <c r="C43" s="251" t="str">
        <f>VLOOKUP(A43,bezug_pyramide,3,FALSE)</f>
        <v>AI33</v>
      </c>
      <c r="D43" s="83"/>
      <c r="E43" s="133" t="str">
        <f ca="1">IF($B43="","",VLOOKUP($B43,'1_CCC'!$C$8:$K$79,$E$1))</f>
        <v>Art der Gebäudenutzung</v>
      </c>
      <c r="F43" s="134" t="str">
        <f ca="1">IF($B43="","",VLOOKUP($B43,'1_CCC'!$C$8:$K$79,$F$1))</f>
        <v>Nutzungskategorie,
Nutzungsprofil und Nutzungszeiten</v>
      </c>
      <c r="G43" s="250" t="str">
        <f ca="1">INDIRECT($G$1&amp;$C43)</f>
        <v>+</v>
      </c>
      <c r="H43" s="250"/>
      <c r="I43" s="250">
        <f ca="1">INDIRECT($I$1&amp;$C43)</f>
        <v>0</v>
      </c>
      <c r="J43" s="256"/>
      <c r="K43" s="254"/>
      <c r="L43" s="254"/>
      <c r="M43" s="254"/>
      <c r="N43" s="252"/>
    </row>
    <row r="44" spans="1:14" ht="20.100000000000001" customHeight="1" x14ac:dyDescent="0.2">
      <c r="A44" s="251"/>
      <c r="B44" s="82">
        <v>13</v>
      </c>
      <c r="C44" s="251"/>
      <c r="D44" s="83"/>
      <c r="E44" s="133" t="str">
        <f ca="1">IF($B44="","",VLOOKUP($B44,'1_CCC'!$C$8:$K$79,$E$1))</f>
        <v>Heizen &amp; Warmwasser</v>
      </c>
      <c r="F44" s="134" t="str">
        <f ca="1">IF($B44="","",VLOOKUP($B44,'1_CCC'!$C$8:$K$79,$F$1))</f>
        <v>Konzepte für passive und aktive Systeme zum Heizen sowie für die Warmwasserbereitstellung</v>
      </c>
      <c r="G44" s="250"/>
      <c r="H44" s="250"/>
      <c r="I44" s="250"/>
      <c r="J44" s="257"/>
      <c r="K44" s="255"/>
      <c r="L44" s="255"/>
      <c r="M44" s="255"/>
      <c r="N44" s="253"/>
    </row>
    <row r="45" spans="1:14" s="86" customFormat="1" ht="6.95" customHeight="1" x14ac:dyDescent="0.2">
      <c r="A45" s="84"/>
      <c r="B45" s="82" t="s">
        <v>40</v>
      </c>
      <c r="C45" s="84"/>
      <c r="D45" s="83"/>
      <c r="E45" s="135" t="str">
        <f>IF($B45="","",VLOOKUP($B45,'1_CCC'!$C$8:$K$79,$E$1))</f>
        <v/>
      </c>
      <c r="F45" s="136" t="str">
        <f>IF($B45="","",VLOOKUP($B45,'1_CCC'!$C$8:$K$79,$F$1))</f>
        <v/>
      </c>
      <c r="G45" s="85"/>
      <c r="H45" s="85"/>
      <c r="I45" s="85"/>
      <c r="J45" s="129"/>
      <c r="K45" s="144"/>
      <c r="L45" s="144"/>
      <c r="M45" s="144"/>
      <c r="N45" s="144"/>
    </row>
    <row r="46" spans="1:14" ht="20.100000000000001" customHeight="1" x14ac:dyDescent="0.2">
      <c r="A46" s="251">
        <f>A43+1</f>
        <v>13</v>
      </c>
      <c r="B46" s="82">
        <v>1</v>
      </c>
      <c r="C46" s="251" t="str">
        <f>VLOOKUP(A46,bezug_pyramide,3,FALSE)</f>
        <v>AK35</v>
      </c>
      <c r="D46" s="83"/>
      <c r="E46" s="133" t="str">
        <f ca="1">IF($B46="","",VLOOKUP($B46,'1_CCC'!$C$8:$K$79,$E$1))</f>
        <v>Art der Gebäudenutzung</v>
      </c>
      <c r="F46" s="134" t="str">
        <f ca="1">IF($B46="","",VLOOKUP($B46,'1_CCC'!$C$8:$K$79,$F$1))</f>
        <v>Nutzungskategorie,
Nutzungsprofil und Nutzungszeiten</v>
      </c>
      <c r="G46" s="250" t="str">
        <f ca="1">INDIRECT($G$1&amp;$C46)</f>
        <v>+</v>
      </c>
      <c r="H46" s="250"/>
      <c r="I46" s="250">
        <f ca="1">INDIRECT($I$1&amp;$C46)</f>
        <v>0</v>
      </c>
      <c r="J46" s="256"/>
      <c r="K46" s="254"/>
      <c r="L46" s="254"/>
      <c r="M46" s="254"/>
      <c r="N46" s="252"/>
    </row>
    <row r="47" spans="1:14" ht="20.100000000000001" customHeight="1" x14ac:dyDescent="0.2">
      <c r="A47" s="251"/>
      <c r="B47" s="82">
        <v>14</v>
      </c>
      <c r="C47" s="251"/>
      <c r="D47" s="83"/>
      <c r="E47" s="133" t="str">
        <f ca="1">IF($B47="","",VLOOKUP($B47,'1_CCC'!$C$8:$K$79,$E$1))</f>
        <v>Kühlen &amp; Entwärmen</v>
      </c>
      <c r="F47" s="134" t="str">
        <f ca="1">IF($B47="","",VLOOKUP($B47,'1_CCC'!$C$8:$K$79,$F$1))</f>
        <v>Konzepte für passive und aktive Systeme zum Kühlen, Einbezug Geothermie und Nachtlüftung</v>
      </c>
      <c r="G47" s="250"/>
      <c r="H47" s="250"/>
      <c r="I47" s="250"/>
      <c r="J47" s="257"/>
      <c r="K47" s="255"/>
      <c r="L47" s="255"/>
      <c r="M47" s="255"/>
      <c r="N47" s="253"/>
    </row>
    <row r="48" spans="1:14" s="86" customFormat="1" ht="6.95" customHeight="1" x14ac:dyDescent="0.2">
      <c r="A48" s="84"/>
      <c r="B48" s="82" t="s">
        <v>40</v>
      </c>
      <c r="C48" s="84"/>
      <c r="D48" s="83"/>
      <c r="E48" s="135" t="str">
        <f>IF($B48="","",VLOOKUP($B48,'1_CCC'!$C$8:$K$79,$E$1))</f>
        <v/>
      </c>
      <c r="F48" s="136" t="str">
        <f>IF($B48="","",VLOOKUP($B48,'1_CCC'!$C$8:$K$79,$F$1))</f>
        <v/>
      </c>
      <c r="G48" s="85"/>
      <c r="H48" s="85"/>
      <c r="I48" s="85"/>
      <c r="J48" s="129"/>
      <c r="K48" s="144"/>
      <c r="L48" s="144"/>
      <c r="M48" s="144"/>
      <c r="N48" s="144"/>
    </row>
    <row r="49" spans="1:14" ht="20.100000000000001" customHeight="1" x14ac:dyDescent="0.2">
      <c r="A49" s="251">
        <f>A46+1</f>
        <v>14</v>
      </c>
      <c r="B49" s="82">
        <v>1</v>
      </c>
      <c r="C49" s="251" t="str">
        <f>VLOOKUP(A49,bezug_pyramide,3,FALSE)</f>
        <v>AM37</v>
      </c>
      <c r="D49" s="83"/>
      <c r="E49" s="133" t="str">
        <f ca="1">IF($B49="","",VLOOKUP($B49,'1_CCC'!$C$8:$K$79,$E$1))</f>
        <v>Art der Gebäudenutzung</v>
      </c>
      <c r="F49" s="134" t="str">
        <f ca="1">IF($B49="","",VLOOKUP($B49,'1_CCC'!$C$8:$K$79,$F$1))</f>
        <v>Nutzungskategorie,
Nutzungsprofil und Nutzungszeiten</v>
      </c>
      <c r="G49" s="250" t="str">
        <f ca="1">INDIRECT($G$1&amp;$C49)</f>
        <v>-</v>
      </c>
      <c r="H49" s="250"/>
      <c r="I49" s="250">
        <f ca="1">INDIRECT($I$1&amp;$C49)</f>
        <v>0</v>
      </c>
      <c r="J49" s="256"/>
      <c r="K49" s="254"/>
      <c r="L49" s="254"/>
      <c r="M49" s="254"/>
      <c r="N49" s="252"/>
    </row>
    <row r="50" spans="1:14" ht="20.100000000000001" customHeight="1" x14ac:dyDescent="0.2">
      <c r="A50" s="251"/>
      <c r="B50" s="82">
        <v>15</v>
      </c>
      <c r="C50" s="251"/>
      <c r="D50" s="83"/>
      <c r="E50" s="133" t="str">
        <f ca="1">IF($B50="","",VLOOKUP($B50,'1_CCC'!$C$8:$K$79,$E$1))</f>
        <v>Mechanische Lüftung</v>
      </c>
      <c r="F50" s="134" t="str">
        <f ca="1">IF($B50="","",VLOOKUP($B50,'1_CCC'!$C$8:$K$79,$F$1))</f>
        <v>Frischluftversorgung und Art
der Luftverteilung, Filterung, WRG, Hybride Systeme</v>
      </c>
      <c r="G50" s="250"/>
      <c r="H50" s="250"/>
      <c r="I50" s="250"/>
      <c r="J50" s="257"/>
      <c r="K50" s="255"/>
      <c r="L50" s="255"/>
      <c r="M50" s="255"/>
      <c r="N50" s="253"/>
    </row>
    <row r="51" spans="1:14" s="86" customFormat="1" ht="6.95" customHeight="1" x14ac:dyDescent="0.2">
      <c r="A51" s="84"/>
      <c r="B51" s="82" t="s">
        <v>40</v>
      </c>
      <c r="C51" s="84"/>
      <c r="D51" s="83"/>
      <c r="E51" s="135" t="str">
        <f>IF($B51="","",VLOOKUP($B51,'1_CCC'!$C$8:$K$79,$E$1))</f>
        <v/>
      </c>
      <c r="F51" s="136" t="str">
        <f>IF($B51="","",VLOOKUP($B51,'1_CCC'!$C$8:$K$79,$F$1))</f>
        <v/>
      </c>
      <c r="G51" s="85"/>
      <c r="H51" s="85"/>
      <c r="I51" s="85"/>
      <c r="J51" s="129"/>
      <c r="K51" s="144"/>
      <c r="L51" s="144"/>
      <c r="M51" s="144"/>
      <c r="N51" s="144"/>
    </row>
    <row r="52" spans="1:14" ht="20.100000000000001" customHeight="1" x14ac:dyDescent="0.2">
      <c r="A52" s="251">
        <f>A49+1</f>
        <v>15</v>
      </c>
      <c r="B52" s="82">
        <v>1</v>
      </c>
      <c r="C52" s="251" t="str">
        <f>VLOOKUP(A52,bezug_pyramide,3,FALSE)</f>
        <v>AO39</v>
      </c>
      <c r="D52" s="83"/>
      <c r="E52" s="133" t="str">
        <f ca="1">IF($B52="","",VLOOKUP($B52,'1_CCC'!$C$8:$K$79,$E$1))</f>
        <v>Art der Gebäudenutzung</v>
      </c>
      <c r="F52" s="134" t="str">
        <f ca="1">IF($B52="","",VLOOKUP($B52,'1_CCC'!$C$8:$K$79,$F$1))</f>
        <v>Nutzungskategorie,
Nutzungsprofil und Nutzungszeiten</v>
      </c>
      <c r="G52" s="250" t="str">
        <f ca="1">INDIRECT($G$1&amp;$C52)</f>
        <v>O</v>
      </c>
      <c r="H52" s="250"/>
      <c r="I52" s="250">
        <f ca="1">INDIRECT($I$1&amp;$C52)</f>
        <v>0</v>
      </c>
      <c r="J52" s="256"/>
      <c r="K52" s="254"/>
      <c r="L52" s="254"/>
      <c r="M52" s="254"/>
      <c r="N52" s="252"/>
    </row>
    <row r="53" spans="1:14" ht="20.100000000000001" customHeight="1" x14ac:dyDescent="0.2">
      <c r="A53" s="251"/>
      <c r="B53" s="82">
        <v>16</v>
      </c>
      <c r="C53" s="251"/>
      <c r="D53" s="83"/>
      <c r="E53" s="133" t="str">
        <f ca="1">IF($B53="","",VLOOKUP($B53,'1_CCC'!$C$8:$K$79,$E$1))</f>
        <v>Wasserkonzept</v>
      </c>
      <c r="F53" s="134" t="str">
        <f ca="1">IF($B53="","",VLOOKUP($B53,'1_CCC'!$C$8:$K$79,$F$1))</f>
        <v>Infrastruktur Ver- und Entsorgung,
Regenwasser-/Abwassernutzung
Biologische Klärung, Recycling</v>
      </c>
      <c r="G53" s="250"/>
      <c r="H53" s="250"/>
      <c r="I53" s="250"/>
      <c r="J53" s="257"/>
      <c r="K53" s="255"/>
      <c r="L53" s="255"/>
      <c r="M53" s="255"/>
      <c r="N53" s="253"/>
    </row>
    <row r="54" spans="1:14" s="86" customFormat="1" ht="6.95" customHeight="1" x14ac:dyDescent="0.2">
      <c r="A54" s="84"/>
      <c r="B54" s="82" t="s">
        <v>40</v>
      </c>
      <c r="C54" s="84"/>
      <c r="D54" s="83"/>
      <c r="E54" s="135" t="str">
        <f>IF($B54="","",VLOOKUP($B54,'1_CCC'!$C$8:$K$79,$E$1))</f>
        <v/>
      </c>
      <c r="F54" s="136" t="str">
        <f>IF($B54="","",VLOOKUP($B54,'1_CCC'!$C$8:$K$79,$F$1))</f>
        <v/>
      </c>
      <c r="G54" s="85"/>
      <c r="H54" s="85"/>
      <c r="I54" s="85"/>
      <c r="J54" s="129"/>
      <c r="K54" s="144"/>
      <c r="L54" s="144"/>
      <c r="M54" s="144"/>
      <c r="N54" s="144"/>
    </row>
    <row r="55" spans="1:14" ht="20.100000000000001" customHeight="1" x14ac:dyDescent="0.2">
      <c r="A55" s="251">
        <f>A52+1</f>
        <v>16</v>
      </c>
      <c r="B55" s="82">
        <v>1</v>
      </c>
      <c r="C55" s="251" t="str">
        <f>VLOOKUP(A55,bezug_pyramide,3,FALSE)</f>
        <v>AQ41</v>
      </c>
      <c r="D55" s="83"/>
      <c r="E55" s="133" t="str">
        <f ca="1">IF($B55="","",VLOOKUP($B55,'1_CCC'!$C$8:$K$79,$E$1))</f>
        <v>Art der Gebäudenutzung</v>
      </c>
      <c r="F55" s="134" t="str">
        <f ca="1">IF($B55="","",VLOOKUP($B55,'1_CCC'!$C$8:$K$79,$F$1))</f>
        <v>Nutzungskategorie,
Nutzungsprofil und Nutzungszeiten</v>
      </c>
      <c r="G55" s="250" t="str">
        <f ca="1">INDIRECT($G$1&amp;$C55)</f>
        <v>-</v>
      </c>
      <c r="H55" s="250"/>
      <c r="I55" s="250">
        <f ca="1">INDIRECT($I$1&amp;$C55)</f>
        <v>0</v>
      </c>
      <c r="J55" s="256"/>
      <c r="K55" s="254"/>
      <c r="L55" s="254"/>
      <c r="M55" s="254"/>
      <c r="N55" s="252"/>
    </row>
    <row r="56" spans="1:14" ht="20.100000000000001" customHeight="1" x14ac:dyDescent="0.2">
      <c r="A56" s="251"/>
      <c r="B56" s="82">
        <v>17</v>
      </c>
      <c r="C56" s="251"/>
      <c r="D56" s="83"/>
      <c r="E56" s="133" t="str">
        <f ca="1">IF($B56="","",VLOOKUP($B56,'1_CCC'!$C$8:$K$79,$E$1))</f>
        <v>Reinigungskonzept</v>
      </c>
      <c r="F56" s="134" t="str">
        <f ca="1">IF($B56="","",VLOOKUP($B56,'1_CCC'!$C$8:$K$79,$F$1))</f>
        <v>Robustheit, Langlebigkeit, Reinigungsfreundlichkeit, -zyklen,
-mittel, Oberflächeneigenschaften</v>
      </c>
      <c r="G56" s="250"/>
      <c r="H56" s="250"/>
      <c r="I56" s="250"/>
      <c r="J56" s="257"/>
      <c r="K56" s="255"/>
      <c r="L56" s="255"/>
      <c r="M56" s="255"/>
      <c r="N56" s="253"/>
    </row>
    <row r="57" spans="1:14" s="86" customFormat="1" ht="6.95" customHeight="1" x14ac:dyDescent="0.2">
      <c r="A57" s="84"/>
      <c r="B57" s="82" t="s">
        <v>40</v>
      </c>
      <c r="C57" s="84"/>
      <c r="D57" s="83"/>
      <c r="E57" s="135" t="str">
        <f>IF($B57="","",VLOOKUP($B57,'1_CCC'!$C$8:$K$79,$E$1))</f>
        <v/>
      </c>
      <c r="F57" s="136" t="str">
        <f>IF($B57="","",VLOOKUP($B57,'1_CCC'!$C$8:$K$79,$F$1))</f>
        <v/>
      </c>
      <c r="G57" s="85"/>
      <c r="H57" s="85"/>
      <c r="I57" s="85"/>
      <c r="J57" s="129"/>
      <c r="K57" s="144"/>
      <c r="L57" s="144"/>
      <c r="M57" s="144"/>
      <c r="N57" s="144"/>
    </row>
    <row r="58" spans="1:14" ht="20.100000000000001" customHeight="1" x14ac:dyDescent="0.2">
      <c r="A58" s="251">
        <f>A55+1</f>
        <v>17</v>
      </c>
      <c r="B58" s="82">
        <v>1</v>
      </c>
      <c r="C58" s="251" t="str">
        <f>VLOOKUP(A58,bezug_pyramide,3,FALSE)</f>
        <v>AS43</v>
      </c>
      <c r="D58" s="83"/>
      <c r="E58" s="133" t="str">
        <f ca="1">IF($B58="","",VLOOKUP($B58,'1_CCC'!$C$8:$K$79,$E$1))</f>
        <v>Art der Gebäudenutzung</v>
      </c>
      <c r="F58" s="134" t="str">
        <f ca="1">IF($B58="","",VLOOKUP($B58,'1_CCC'!$C$8:$K$79,$F$1))</f>
        <v>Nutzungskategorie,
Nutzungsprofil und Nutzungszeiten</v>
      </c>
      <c r="G58" s="250" t="str">
        <f ca="1">INDIRECT($G$1&amp;$C58)</f>
        <v>O</v>
      </c>
      <c r="H58" s="250"/>
      <c r="I58" s="250">
        <f ca="1">INDIRECT($I$1&amp;$C58)</f>
        <v>0</v>
      </c>
      <c r="J58" s="256"/>
      <c r="K58" s="254"/>
      <c r="L58" s="254"/>
      <c r="M58" s="254"/>
      <c r="N58" s="252"/>
    </row>
    <row r="59" spans="1:14" ht="20.100000000000001" customHeight="1" x14ac:dyDescent="0.2">
      <c r="A59" s="251"/>
      <c r="B59" s="82">
        <v>18</v>
      </c>
      <c r="C59" s="251"/>
      <c r="D59" s="83"/>
      <c r="E59" s="133" t="str">
        <f ca="1">IF($B59="","",VLOOKUP($B59,'1_CCC'!$C$8:$K$79,$E$1))</f>
        <v>Nutzen &amp; Betreiben</v>
      </c>
      <c r="F59" s="134" t="str">
        <f ca="1">IF($B59="","",VLOOKUP($B59,'1_CCC'!$C$8:$K$79,$F$1))</f>
        <v>Energieabrechnung, Wartung, GMS, Facility Management, Monitoring, Nutzercoaching, -zufriedenheit</v>
      </c>
      <c r="G59" s="250"/>
      <c r="H59" s="250"/>
      <c r="I59" s="250"/>
      <c r="J59" s="257"/>
      <c r="K59" s="255"/>
      <c r="L59" s="255"/>
      <c r="M59" s="255"/>
      <c r="N59" s="253"/>
    </row>
    <row r="60" spans="1:14" s="86" customFormat="1" ht="6.95" customHeight="1" thickBot="1" x14ac:dyDescent="0.25">
      <c r="A60" s="87"/>
      <c r="B60" s="83" t="s">
        <v>40</v>
      </c>
      <c r="C60" s="87"/>
      <c r="D60" s="83"/>
      <c r="E60" s="139" t="str">
        <f>IF($B60="","",VLOOKUP($B60,'1_CCC'!$C$8:$K$79,$E$1))</f>
        <v/>
      </c>
      <c r="F60" s="140" t="str">
        <f>IF($B60="","",VLOOKUP($B60,'1_CCC'!$C$8:$K$79,$F$1))</f>
        <v/>
      </c>
      <c r="G60" s="88"/>
      <c r="H60" s="88"/>
      <c r="I60" s="88"/>
      <c r="J60" s="89"/>
      <c r="K60" s="146"/>
      <c r="L60" s="146"/>
      <c r="M60" s="146"/>
      <c r="N60" s="146"/>
    </row>
    <row r="61" spans="1:14" s="76" customFormat="1" ht="33" customHeight="1" thickBot="1" x14ac:dyDescent="0.3">
      <c r="A61" s="170">
        <f>B61</f>
        <v>2</v>
      </c>
      <c r="B61" s="74">
        <f>B63</f>
        <v>2</v>
      </c>
      <c r="C61" s="74"/>
      <c r="D61" s="74"/>
      <c r="E61" s="128" t="str">
        <f ca="1">IF(VLOOKUP($B61,'1_CCC'!$C$8:$AY$79,$A$1,FALSE)="","",VLOOKUP($B61,'1_CCC'!$C$8:$AY$79,$A$1,FALSE))</f>
        <v>Baumassenverteilung</v>
      </c>
      <c r="F61" s="75"/>
      <c r="G61" s="73"/>
      <c r="H61" s="75"/>
      <c r="I61" s="75"/>
      <c r="J61" s="130" t="str">
        <f>IF(VLOOKUP($B61,'1_CCC'!$C$8:$AY$79,$J$1,FALSE)="","",VLOOKUP($B61,'1_CCC'!$C$8:$AY$79,$J$1,FALSE))</f>
        <v/>
      </c>
      <c r="K61" s="145"/>
      <c r="L61" s="145"/>
      <c r="M61" s="145"/>
      <c r="N61" s="145"/>
    </row>
    <row r="62" spans="1:14" s="76" customFormat="1" ht="6.95" customHeight="1" x14ac:dyDescent="0.25">
      <c r="A62" s="171"/>
      <c r="B62" s="74"/>
      <c r="C62" s="74"/>
      <c r="D62" s="74"/>
      <c r="E62" s="73"/>
      <c r="F62" s="75"/>
      <c r="G62" s="73"/>
      <c r="H62" s="75"/>
      <c r="I62" s="75"/>
      <c r="J62" s="127"/>
      <c r="K62" s="145"/>
      <c r="L62" s="145"/>
      <c r="M62" s="145"/>
      <c r="N62" s="145"/>
    </row>
    <row r="63" spans="1:14" ht="20.100000000000001" customHeight="1" x14ac:dyDescent="0.2">
      <c r="A63" s="251">
        <f>A58+1</f>
        <v>18</v>
      </c>
      <c r="B63" s="82">
        <v>2</v>
      </c>
      <c r="C63" s="251" t="str">
        <f>VLOOKUP(A63,bezug_pyramide,3,FALSE)</f>
        <v>M15</v>
      </c>
      <c r="D63" s="83"/>
      <c r="E63" s="133" t="str">
        <f ca="1">IF($B63="","",VLOOKUP($B63,'1_CCC'!$C$8:$K$79,$E$1))</f>
        <v>Baumassenverteilung</v>
      </c>
      <c r="F63" s="134" t="str">
        <f ca="1">IF($B63="","",VLOOKUP($B63,'1_CCC'!$C$8:$K$79,$F$1))</f>
        <v>GRZ, GFZ, Kubatur, Form, Ausrichtung, Gebäudetiefe, Kompaktheit, Gliederung</v>
      </c>
      <c r="G63" s="250" t="str">
        <f ca="1">INDIRECT($G$1&amp;$C63)</f>
        <v>+</v>
      </c>
      <c r="H63" s="250"/>
      <c r="I63" s="250">
        <f ca="1">INDIRECT($I$1&amp;$C63)</f>
        <v>0</v>
      </c>
      <c r="J63" s="256"/>
      <c r="K63" s="254"/>
      <c r="L63" s="254"/>
      <c r="M63" s="254"/>
      <c r="N63" s="252"/>
    </row>
    <row r="64" spans="1:14" ht="20.100000000000001" customHeight="1" x14ac:dyDescent="0.2">
      <c r="A64" s="251"/>
      <c r="B64" s="82">
        <v>3</v>
      </c>
      <c r="C64" s="251"/>
      <c r="D64" s="83"/>
      <c r="E64" s="133" t="str">
        <f ca="1">IF($B64="","",VLOOKUP($B64,'1_CCC'!$C$8:$K$79,$E$1))</f>
        <v>Gebäudehülle</v>
      </c>
      <c r="F64" s="134" t="str">
        <f ca="1">IF($B64="","",VLOOKUP($B64,'1_CCC'!$C$8:$K$79,$F$1))</f>
        <v>Thermische Qualität, Dämmung, Fensterdisposition, Verglasung, Luftdichtheit</v>
      </c>
      <c r="G64" s="250"/>
      <c r="H64" s="250"/>
      <c r="I64" s="250"/>
      <c r="J64" s="257"/>
      <c r="K64" s="255"/>
      <c r="L64" s="255"/>
      <c r="M64" s="255"/>
      <c r="N64" s="253"/>
    </row>
    <row r="65" spans="1:14" s="86" customFormat="1" ht="6.95" customHeight="1" x14ac:dyDescent="0.2">
      <c r="A65" s="84"/>
      <c r="B65" s="82" t="s">
        <v>40</v>
      </c>
      <c r="C65" s="84"/>
      <c r="D65" s="83"/>
      <c r="E65" s="135" t="str">
        <f>IF($B65="","",VLOOKUP($B65,'1_CCC'!$C$8:$K$79,$E$1))</f>
        <v/>
      </c>
      <c r="F65" s="136" t="str">
        <f>IF($B65="","",VLOOKUP($B65,'1_CCC'!$C$8:$K$79,$F$1))</f>
        <v/>
      </c>
      <c r="G65" s="85"/>
      <c r="H65" s="85"/>
      <c r="I65" s="85"/>
      <c r="J65" s="129"/>
      <c r="K65" s="144"/>
      <c r="L65" s="144"/>
      <c r="M65" s="144"/>
      <c r="N65" s="144"/>
    </row>
    <row r="66" spans="1:14" ht="20.100000000000001" customHeight="1" x14ac:dyDescent="0.2">
      <c r="A66" s="251">
        <f>A63+1</f>
        <v>19</v>
      </c>
      <c r="B66" s="82">
        <v>2</v>
      </c>
      <c r="C66" s="251" t="str">
        <f>VLOOKUP(A66,bezug_pyramide,3,FALSE)</f>
        <v>O17</v>
      </c>
      <c r="D66" s="83"/>
      <c r="E66" s="133" t="str">
        <f ca="1">IF($B66="","",VLOOKUP($B66,'1_CCC'!$C$8:$K$79,$E$1))</f>
        <v>Baumassenverteilung</v>
      </c>
      <c r="F66" s="134" t="str">
        <f ca="1">IF($B66="","",VLOOKUP($B66,'1_CCC'!$C$8:$K$79,$F$1))</f>
        <v>GRZ, GFZ, Kubatur, Form, Ausrichtung, Gebäudetiefe, Kompaktheit, Gliederung</v>
      </c>
      <c r="G66" s="250" t="str">
        <f ca="1">INDIRECT($G$1&amp;$C66)</f>
        <v>-</v>
      </c>
      <c r="H66" s="250"/>
      <c r="I66" s="250">
        <f ca="1">INDIRECT($I$1&amp;$C66)</f>
        <v>0</v>
      </c>
      <c r="J66" s="256"/>
      <c r="K66" s="254"/>
      <c r="L66" s="254"/>
      <c r="M66" s="254"/>
      <c r="N66" s="252"/>
    </row>
    <row r="67" spans="1:14" ht="20.100000000000001" customHeight="1" x14ac:dyDescent="0.2">
      <c r="A67" s="251"/>
      <c r="B67" s="82">
        <v>4</v>
      </c>
      <c r="C67" s="251"/>
      <c r="D67" s="83"/>
      <c r="E67" s="133" t="str">
        <f ca="1">IF($B67="","",VLOOKUP($B67,'1_CCC'!$C$8:$K$79,$E$1))</f>
        <v>Bausystem &amp; Konstruktion</v>
      </c>
      <c r="F67" s="134" t="str">
        <f ca="1">IF($B67="","",VLOOKUP($B67,'1_CCC'!$C$8:$K$79,$F$1))</f>
        <v xml:space="preserve">Bauweise, Raster / Achsmaß, Materialien, Speichermasse, Graue Energie,  Lebenszyklus </v>
      </c>
      <c r="G67" s="250"/>
      <c r="H67" s="250"/>
      <c r="I67" s="250"/>
      <c r="J67" s="257"/>
      <c r="K67" s="255"/>
      <c r="L67" s="255"/>
      <c r="M67" s="255"/>
      <c r="N67" s="253"/>
    </row>
    <row r="68" spans="1:14" s="86" customFormat="1" ht="6.95" customHeight="1" x14ac:dyDescent="0.2">
      <c r="A68" s="84"/>
      <c r="B68" s="82" t="s">
        <v>40</v>
      </c>
      <c r="C68" s="84"/>
      <c r="D68" s="83"/>
      <c r="E68" s="135" t="str">
        <f>IF($B68="","",VLOOKUP($B68,'1_CCC'!$C$8:$K$79,$E$1))</f>
        <v/>
      </c>
      <c r="F68" s="136" t="str">
        <f>IF($B68="","",VLOOKUP($B68,'1_CCC'!$C$8:$K$79,$F$1))</f>
        <v/>
      </c>
      <c r="G68" s="85"/>
      <c r="H68" s="85"/>
      <c r="I68" s="85"/>
      <c r="J68" s="129"/>
      <c r="K68" s="144"/>
      <c r="L68" s="144"/>
      <c r="M68" s="144"/>
      <c r="N68" s="144"/>
    </row>
    <row r="69" spans="1:14" ht="20.100000000000001" customHeight="1" x14ac:dyDescent="0.2">
      <c r="A69" s="251">
        <f>A66+1</f>
        <v>20</v>
      </c>
      <c r="B69" s="82">
        <v>2</v>
      </c>
      <c r="C69" s="251" t="str">
        <f>VLOOKUP(A69,bezug_pyramide,3,FALSE)</f>
        <v>Q19</v>
      </c>
      <c r="D69" s="83"/>
      <c r="E69" s="133" t="str">
        <f ca="1">IF($B69="","",VLOOKUP($B69,'1_CCC'!$C$8:$K$79,$E$1))</f>
        <v>Baumassenverteilung</v>
      </c>
      <c r="F69" s="134" t="str">
        <f ca="1">IF($B69="","",VLOOKUP($B69,'1_CCC'!$C$8:$K$79,$F$1))</f>
        <v>GRZ, GFZ, Kubatur, Form, Ausrichtung, Gebäudetiefe, Kompaktheit, Gliederung</v>
      </c>
      <c r="G69" s="250" t="str">
        <f ca="1">INDIRECT($G$1&amp;$C69)</f>
        <v>O</v>
      </c>
      <c r="H69" s="250"/>
      <c r="I69" s="250">
        <f ca="1">INDIRECT($I$1&amp;$C69)</f>
        <v>0</v>
      </c>
      <c r="J69" s="256"/>
      <c r="K69" s="254"/>
      <c r="L69" s="254"/>
      <c r="M69" s="254"/>
      <c r="N69" s="252"/>
    </row>
    <row r="70" spans="1:14" ht="20.100000000000001" customHeight="1" x14ac:dyDescent="0.2">
      <c r="A70" s="251"/>
      <c r="B70" s="82">
        <v>5</v>
      </c>
      <c r="C70" s="251"/>
      <c r="D70" s="83"/>
      <c r="E70" s="133" t="str">
        <f ca="1">IF($B70="","",VLOOKUP($B70,'1_CCC'!$C$8:$K$79,$E$1))</f>
        <v>Flächeneffizienz</v>
      </c>
      <c r="F70" s="134" t="str">
        <f ca="1">IF($B70="","",VLOOKUP($B70,'1_CCC'!$C$8:$K$79,$F$1))</f>
        <v>Raumnutzung, Größe, Struktur,
Funktion, Ausstattung</v>
      </c>
      <c r="G70" s="250"/>
      <c r="H70" s="250"/>
      <c r="I70" s="250"/>
      <c r="J70" s="257"/>
      <c r="K70" s="255"/>
      <c r="L70" s="255"/>
      <c r="M70" s="255"/>
      <c r="N70" s="253"/>
    </row>
    <row r="71" spans="1:14" s="86" customFormat="1" ht="6.95" customHeight="1" x14ac:dyDescent="0.2">
      <c r="A71" s="84"/>
      <c r="B71" s="82" t="s">
        <v>40</v>
      </c>
      <c r="C71" s="84"/>
      <c r="D71" s="83"/>
      <c r="E71" s="135" t="str">
        <f>IF($B71="","",VLOOKUP($B71,'1_CCC'!$C$8:$K$79,$E$1))</f>
        <v/>
      </c>
      <c r="F71" s="136" t="str">
        <f>IF($B71="","",VLOOKUP($B71,'1_CCC'!$C$8:$K$79,$F$1))</f>
        <v/>
      </c>
      <c r="G71" s="85"/>
      <c r="H71" s="85"/>
      <c r="I71" s="85"/>
      <c r="J71" s="129"/>
      <c r="K71" s="144"/>
      <c r="L71" s="144"/>
      <c r="M71" s="144"/>
      <c r="N71" s="144"/>
    </row>
    <row r="72" spans="1:14" ht="20.100000000000001" customHeight="1" x14ac:dyDescent="0.2">
      <c r="A72" s="251">
        <f>A69+1</f>
        <v>21</v>
      </c>
      <c r="B72" s="82">
        <v>2</v>
      </c>
      <c r="C72" s="251" t="str">
        <f>VLOOKUP(A72,bezug_pyramide,3,FALSE)</f>
        <v>S21</v>
      </c>
      <c r="D72" s="83"/>
      <c r="E72" s="133" t="str">
        <f ca="1">IF($B72="","",VLOOKUP($B72,'1_CCC'!$C$8:$K$79,$E$1))</f>
        <v>Baumassenverteilung</v>
      </c>
      <c r="F72" s="134" t="str">
        <f ca="1">IF($B72="","",VLOOKUP($B72,'1_CCC'!$C$8:$K$79,$F$1))</f>
        <v>GRZ, GFZ, Kubatur, Form, Ausrichtung, Gebäudetiefe, Kompaktheit, Gliederung</v>
      </c>
      <c r="G72" s="250" t="str">
        <f ca="1">INDIRECT($G$1&amp;$C72)</f>
        <v>-</v>
      </c>
      <c r="H72" s="250"/>
      <c r="I72" s="250">
        <f ca="1">INDIRECT($I$1&amp;$C72)</f>
        <v>0</v>
      </c>
      <c r="J72" s="256"/>
      <c r="K72" s="254"/>
      <c r="L72" s="254"/>
      <c r="M72" s="254"/>
      <c r="N72" s="252"/>
    </row>
    <row r="73" spans="1:14" ht="20.100000000000001" customHeight="1" x14ac:dyDescent="0.2">
      <c r="A73" s="251"/>
      <c r="B73" s="82">
        <v>6</v>
      </c>
      <c r="C73" s="251"/>
      <c r="D73" s="83"/>
      <c r="E73" s="133" t="str">
        <f ca="1">IF($B73="","",VLOOKUP($B73,'1_CCC'!$C$8:$K$79,$E$1))</f>
        <v>Flexibilität</v>
      </c>
      <c r="F73" s="134" t="str">
        <f ca="1">IF($B73="","",VLOOKUP($B73,'1_CCC'!$C$8:$K$79,$F$1))</f>
        <v>Räumliche Anpassungsfähigkeit, Nutzereinflussnahme auf räumliche Struktur, Einrichtung</v>
      </c>
      <c r="G73" s="250"/>
      <c r="H73" s="250"/>
      <c r="I73" s="250"/>
      <c r="J73" s="257"/>
      <c r="K73" s="255"/>
      <c r="L73" s="255"/>
      <c r="M73" s="255"/>
      <c r="N73" s="253"/>
    </row>
    <row r="74" spans="1:14" s="86" customFormat="1" ht="6.95" customHeight="1" x14ac:dyDescent="0.2">
      <c r="A74" s="84"/>
      <c r="B74" s="82" t="s">
        <v>40</v>
      </c>
      <c r="C74" s="84"/>
      <c r="D74" s="83"/>
      <c r="E74" s="135" t="str">
        <f>IF($B74="","",VLOOKUP($B74,'1_CCC'!$C$8:$K$79,$E$1))</f>
        <v/>
      </c>
      <c r="F74" s="136" t="str">
        <f>IF($B74="","",VLOOKUP($B74,'1_CCC'!$C$8:$K$79,$F$1))</f>
        <v/>
      </c>
      <c r="G74" s="85"/>
      <c r="H74" s="85"/>
      <c r="I74" s="85"/>
      <c r="J74" s="129"/>
      <c r="K74" s="144"/>
      <c r="L74" s="144"/>
      <c r="M74" s="144"/>
      <c r="N74" s="144"/>
    </row>
    <row r="75" spans="1:14" ht="20.100000000000001" customHeight="1" x14ac:dyDescent="0.2">
      <c r="A75" s="251">
        <f>A72+1</f>
        <v>22</v>
      </c>
      <c r="B75" s="82">
        <v>2</v>
      </c>
      <c r="C75" s="251" t="str">
        <f>VLOOKUP(A75,bezug_pyramide,3,FALSE)</f>
        <v>U23</v>
      </c>
      <c r="D75" s="83"/>
      <c r="E75" s="133" t="str">
        <f ca="1">IF($B75="","",VLOOKUP($B75,'1_CCC'!$C$8:$K$79,$E$1))</f>
        <v>Baumassenverteilung</v>
      </c>
      <c r="F75" s="134" t="str">
        <f ca="1">IF($B75="","",VLOOKUP($B75,'1_CCC'!$C$8:$K$79,$F$1))</f>
        <v>GRZ, GFZ, Kubatur, Form, Ausrichtung, Gebäudetiefe, Kompaktheit, Gliederung</v>
      </c>
      <c r="G75" s="250" t="str">
        <f ca="1">INDIRECT($G$1&amp;$C75)</f>
        <v>+</v>
      </c>
      <c r="H75" s="250"/>
      <c r="I75" s="250">
        <f ca="1">INDIRECT($I$1&amp;$C75)</f>
        <v>0</v>
      </c>
      <c r="J75" s="256"/>
      <c r="K75" s="254"/>
      <c r="L75" s="254"/>
      <c r="M75" s="254"/>
      <c r="N75" s="252"/>
    </row>
    <row r="76" spans="1:14" ht="20.100000000000001" customHeight="1" x14ac:dyDescent="0.2">
      <c r="A76" s="251"/>
      <c r="B76" s="82">
        <v>7</v>
      </c>
      <c r="C76" s="251"/>
      <c r="D76" s="83"/>
      <c r="E76" s="133" t="str">
        <f ca="1">IF($B76="","",VLOOKUP($B76,'1_CCC'!$C$8:$K$79,$E$1))</f>
        <v>Sonnen- &amp; Blendschutz</v>
      </c>
      <c r="F76" s="134" t="str">
        <f ca="1">IF($B76="","",VLOOKUP($B76,'1_CCC'!$C$8:$K$79,$F$1))</f>
        <v>Natürliche, bauliche, technische Vermeidung v. Raumüberheizung, Management solarer Einträge</v>
      </c>
      <c r="G76" s="250"/>
      <c r="H76" s="250"/>
      <c r="I76" s="250"/>
      <c r="J76" s="257"/>
      <c r="K76" s="255"/>
      <c r="L76" s="255"/>
      <c r="M76" s="255"/>
      <c r="N76" s="253"/>
    </row>
    <row r="77" spans="1:14" s="86" customFormat="1" ht="6.95" customHeight="1" x14ac:dyDescent="0.2">
      <c r="A77" s="84"/>
      <c r="B77" s="82" t="s">
        <v>40</v>
      </c>
      <c r="C77" s="84"/>
      <c r="D77" s="83"/>
      <c r="E77" s="135" t="str">
        <f>IF($B77="","",VLOOKUP($B77,'1_CCC'!$C$8:$K$79,$E$1))</f>
        <v/>
      </c>
      <c r="F77" s="136" t="str">
        <f>IF($B77="","",VLOOKUP($B77,'1_CCC'!$C$8:$K$79,$F$1))</f>
        <v/>
      </c>
      <c r="G77" s="85"/>
      <c r="H77" s="85"/>
      <c r="I77" s="85"/>
      <c r="J77" s="129"/>
      <c r="K77" s="144"/>
      <c r="L77" s="144"/>
      <c r="M77" s="144"/>
      <c r="N77" s="144"/>
    </row>
    <row r="78" spans="1:14" ht="20.100000000000001" customHeight="1" x14ac:dyDescent="0.2">
      <c r="A78" s="251">
        <f>A75+1</f>
        <v>23</v>
      </c>
      <c r="B78" s="82">
        <v>2</v>
      </c>
      <c r="C78" s="251" t="str">
        <f>VLOOKUP(A78,bezug_pyramide,3,FALSE)</f>
        <v>W25</v>
      </c>
      <c r="D78" s="83"/>
      <c r="E78" s="133" t="str">
        <f ca="1">IF($B78="","",VLOOKUP($B78,'1_CCC'!$C$8:$K$79,$E$1))</f>
        <v>Baumassenverteilung</v>
      </c>
      <c r="F78" s="134" t="str">
        <f ca="1">IF($B78="","",VLOOKUP($B78,'1_CCC'!$C$8:$K$79,$F$1))</f>
        <v>GRZ, GFZ, Kubatur, Form, Ausrichtung, Gebäudetiefe, Kompaktheit, Gliederung</v>
      </c>
      <c r="G78" s="250" t="str">
        <f ca="1">INDIRECT($G$1&amp;$C78)</f>
        <v>+</v>
      </c>
      <c r="H78" s="250"/>
      <c r="I78" s="250">
        <f ca="1">INDIRECT($I$1&amp;$C78)</f>
        <v>0</v>
      </c>
      <c r="J78" s="256"/>
      <c r="K78" s="254"/>
      <c r="L78" s="254"/>
      <c r="M78" s="254"/>
      <c r="N78" s="252"/>
    </row>
    <row r="79" spans="1:14" ht="20.100000000000001" customHeight="1" x14ac:dyDescent="0.2">
      <c r="A79" s="251"/>
      <c r="B79" s="82">
        <v>8</v>
      </c>
      <c r="C79" s="251"/>
      <c r="D79" s="83"/>
      <c r="E79" s="133" t="str">
        <f ca="1">IF($B79="","",VLOOKUP($B79,'1_CCC'!$C$8:$K$79,$E$1))</f>
        <v>Tageslicht &amp; Kunstlicht</v>
      </c>
      <c r="F79" s="134" t="str">
        <f ca="1">IF($B79="","",VLOOKUP($B79,'1_CCC'!$C$8:$K$79,$F$1))</f>
        <v>Tageslichtverfügbarkeit für unter-schiedliche Nutzungen, Blendschutz, Visueller Komfort, Art der Leuchten</v>
      </c>
      <c r="G79" s="250"/>
      <c r="H79" s="250"/>
      <c r="I79" s="250"/>
      <c r="J79" s="257"/>
      <c r="K79" s="255"/>
      <c r="L79" s="255"/>
      <c r="M79" s="255"/>
      <c r="N79" s="253"/>
    </row>
    <row r="80" spans="1:14" s="86" customFormat="1" ht="6.95" customHeight="1" x14ac:dyDescent="0.2">
      <c r="A80" s="84"/>
      <c r="B80" s="82" t="s">
        <v>40</v>
      </c>
      <c r="C80" s="84"/>
      <c r="D80" s="83"/>
      <c r="E80" s="135" t="str">
        <f>IF($B80="","",VLOOKUP($B80,'1_CCC'!$C$8:$K$79,$E$1))</f>
        <v/>
      </c>
      <c r="F80" s="136" t="str">
        <f>IF($B80="","",VLOOKUP($B80,'1_CCC'!$C$8:$K$79,$F$1))</f>
        <v/>
      </c>
      <c r="G80" s="85"/>
      <c r="H80" s="85"/>
      <c r="I80" s="85"/>
      <c r="J80" s="129"/>
      <c r="K80" s="144"/>
      <c r="L80" s="144"/>
      <c r="M80" s="144"/>
      <c r="N80" s="144"/>
    </row>
    <row r="81" spans="1:14" ht="20.100000000000001" customHeight="1" x14ac:dyDescent="0.2">
      <c r="A81" s="251">
        <f>A78+1</f>
        <v>24</v>
      </c>
      <c r="B81" s="82">
        <v>2</v>
      </c>
      <c r="C81" s="251" t="str">
        <f>VLOOKUP(A81,bezug_pyramide,3,FALSE)</f>
        <v>Y27</v>
      </c>
      <c r="D81" s="83"/>
      <c r="E81" s="133" t="str">
        <f ca="1">IF($B81="","",VLOOKUP($B81,'1_CCC'!$C$8:$K$79,$E$1))</f>
        <v>Baumassenverteilung</v>
      </c>
      <c r="F81" s="134" t="str">
        <f ca="1">IF($B81="","",VLOOKUP($B81,'1_CCC'!$C$8:$K$79,$F$1))</f>
        <v>GRZ, GFZ, Kubatur, Form, Ausrichtung, Gebäudetiefe, Kompaktheit, Gliederung</v>
      </c>
      <c r="G81" s="250" t="str">
        <f ca="1">INDIRECT($G$1&amp;$C81)</f>
        <v>+</v>
      </c>
      <c r="H81" s="250"/>
      <c r="I81" s="250">
        <f ca="1">INDIRECT($I$1&amp;$C81)</f>
        <v>0</v>
      </c>
      <c r="J81" s="256"/>
      <c r="K81" s="254"/>
      <c r="L81" s="254"/>
      <c r="M81" s="254"/>
      <c r="N81" s="252"/>
    </row>
    <row r="82" spans="1:14" ht="20.100000000000001" customHeight="1" x14ac:dyDescent="0.2">
      <c r="A82" s="251"/>
      <c r="B82" s="82">
        <v>9</v>
      </c>
      <c r="C82" s="251"/>
      <c r="D82" s="83"/>
      <c r="E82" s="133" t="str">
        <f ca="1">IF($B82="","",VLOOKUP($B82,'1_CCC'!$C$8:$K$79,$E$1))</f>
        <v>Natürliche Lüftung</v>
      </c>
      <c r="F82" s="134" t="str">
        <f ca="1">IF($B82="","",VLOOKUP($B82,'1_CCC'!$C$8:$K$79,$F$1))</f>
        <v>Luftstrom in und durch das Gebäude, Qualität und Disposition, Geometrie Anordnung, Größe von Öffnungen</v>
      </c>
      <c r="G82" s="250"/>
      <c r="H82" s="250"/>
      <c r="I82" s="250"/>
      <c r="J82" s="257"/>
      <c r="K82" s="255"/>
      <c r="L82" s="255"/>
      <c r="M82" s="255"/>
      <c r="N82" s="253"/>
    </row>
    <row r="83" spans="1:14" s="86" customFormat="1" ht="6.95" customHeight="1" x14ac:dyDescent="0.2">
      <c r="A83" s="84"/>
      <c r="B83" s="82" t="s">
        <v>40</v>
      </c>
      <c r="C83" s="84"/>
      <c r="D83" s="83"/>
      <c r="E83" s="135" t="str">
        <f>IF($B83="","",VLOOKUP($B83,'1_CCC'!$C$8:$K$79,$E$1))</f>
        <v/>
      </c>
      <c r="F83" s="136" t="str">
        <f>IF($B83="","",VLOOKUP($B83,'1_CCC'!$C$8:$K$79,$F$1))</f>
        <v/>
      </c>
      <c r="G83" s="85"/>
      <c r="H83" s="85"/>
      <c r="I83" s="85"/>
      <c r="J83" s="129"/>
      <c r="K83" s="144"/>
      <c r="L83" s="144"/>
      <c r="M83" s="144"/>
      <c r="N83" s="144"/>
    </row>
    <row r="84" spans="1:14" ht="20.100000000000001" customHeight="1" x14ac:dyDescent="0.2">
      <c r="A84" s="251">
        <f>A81+1</f>
        <v>25</v>
      </c>
      <c r="B84" s="82">
        <v>2</v>
      </c>
      <c r="C84" s="251" t="str">
        <f>VLOOKUP(A84,bezug_pyramide,3,FALSE)</f>
        <v>AA29</v>
      </c>
      <c r="D84" s="83"/>
      <c r="E84" s="133" t="str">
        <f ca="1">IF($B84="","",VLOOKUP($B84,'1_CCC'!$C$8:$K$79,$E$1))</f>
        <v>Baumassenverteilung</v>
      </c>
      <c r="F84" s="134" t="str">
        <f ca="1">IF($B84="","",VLOOKUP($B84,'1_CCC'!$C$8:$K$79,$F$1))</f>
        <v>GRZ, GFZ, Kubatur, Form, Ausrichtung, Gebäudetiefe, Kompaktheit, Gliederung</v>
      </c>
      <c r="G84" s="250" t="str">
        <f ca="1">INDIRECT($G$1&amp;$C84)</f>
        <v>o</v>
      </c>
      <c r="H84" s="250"/>
      <c r="I84" s="250">
        <f ca="1">INDIRECT($I$1&amp;$C84)</f>
        <v>0</v>
      </c>
      <c r="J84" s="256"/>
      <c r="K84" s="254"/>
      <c r="L84" s="254"/>
      <c r="M84" s="254"/>
      <c r="N84" s="252"/>
    </row>
    <row r="85" spans="1:14" ht="20.100000000000001" customHeight="1" x14ac:dyDescent="0.2">
      <c r="A85" s="251"/>
      <c r="B85" s="82">
        <v>10</v>
      </c>
      <c r="C85" s="251"/>
      <c r="D85" s="83"/>
      <c r="E85" s="133" t="str">
        <f ca="1">IF($B85="","",VLOOKUP($B85,'1_CCC'!$C$8:$K$79,$E$1))</f>
        <v>Energiebedarf &amp; Verbrauch</v>
      </c>
      <c r="F85" s="134" t="str">
        <f ca="1">IF($B85="","",VLOOKUP($B85,'1_CCC'!$C$8:$K$79,$F$1))</f>
        <v>Einsparung, Optimierung TGA, Wahl Beleuchtung, Leuchtmittel, Nutzer-strom, Equipment, Messkonzept</v>
      </c>
      <c r="G85" s="250"/>
      <c r="H85" s="250"/>
      <c r="I85" s="250"/>
      <c r="J85" s="257"/>
      <c r="K85" s="255"/>
      <c r="L85" s="255"/>
      <c r="M85" s="255"/>
      <c r="N85" s="253"/>
    </row>
    <row r="86" spans="1:14" s="86" customFormat="1" ht="6.95" customHeight="1" x14ac:dyDescent="0.2">
      <c r="A86" s="84"/>
      <c r="B86" s="82" t="s">
        <v>40</v>
      </c>
      <c r="C86" s="84"/>
      <c r="D86" s="83"/>
      <c r="E86" s="135" t="str">
        <f>IF($B86="","",VLOOKUP($B86,'1_CCC'!$C$8:$K$79,$E$1))</f>
        <v/>
      </c>
      <c r="F86" s="136" t="str">
        <f>IF($B86="","",VLOOKUP($B86,'1_CCC'!$C$8:$K$79,$F$1))</f>
        <v/>
      </c>
      <c r="G86" s="85"/>
      <c r="H86" s="85"/>
      <c r="I86" s="85"/>
      <c r="J86" s="129"/>
      <c r="K86" s="144"/>
      <c r="L86" s="144"/>
      <c r="M86" s="144"/>
      <c r="N86" s="144"/>
    </row>
    <row r="87" spans="1:14" ht="20.100000000000001" customHeight="1" x14ac:dyDescent="0.2">
      <c r="A87" s="251">
        <f>A84+1</f>
        <v>26</v>
      </c>
      <c r="B87" s="82">
        <v>2</v>
      </c>
      <c r="C87" s="251" t="str">
        <f>VLOOKUP(A87,bezug_pyramide,3,FALSE)</f>
        <v>AC31</v>
      </c>
      <c r="D87" s="83"/>
      <c r="E87" s="133" t="str">
        <f ca="1">IF($B87="","",VLOOKUP($B87,'1_CCC'!$C$8:$K$79,$E$1))</f>
        <v>Baumassenverteilung</v>
      </c>
      <c r="F87" s="134" t="str">
        <f ca="1">IF($B87="","",VLOOKUP($B87,'1_CCC'!$C$8:$K$79,$F$1))</f>
        <v>GRZ, GFZ, Kubatur, Form, Ausrichtung, Gebäudetiefe, Kompaktheit, Gliederung</v>
      </c>
      <c r="G87" s="250" t="str">
        <f ca="1">INDIRECT($G$1&amp;$C87)</f>
        <v>x</v>
      </c>
      <c r="H87" s="250"/>
      <c r="I87" s="250">
        <f ca="1">INDIRECT($I$1&amp;$C87)</f>
        <v>0</v>
      </c>
      <c r="J87" s="256"/>
      <c r="K87" s="254"/>
      <c r="L87" s="254"/>
      <c r="M87" s="254"/>
      <c r="N87" s="252"/>
    </row>
    <row r="88" spans="1:14" ht="20.100000000000001" customHeight="1" x14ac:dyDescent="0.2">
      <c r="A88" s="251"/>
      <c r="B88" s="82">
        <v>11</v>
      </c>
      <c r="C88" s="251"/>
      <c r="D88" s="83"/>
      <c r="E88" s="133" t="str">
        <f ca="1">IF($B88="","",VLOOKUP($B88,'1_CCC'!$C$8:$K$79,$E$1))</f>
        <v>Energieversorgung</v>
      </c>
      <c r="F88" s="134" t="str">
        <f ca="1">IF($B88="","",VLOOKUP($B88,'1_CCC'!$C$8:$K$79,$F$1))</f>
        <v>Energieträger, Art der Versorgung, Energiespeicher, Lastmanagement, Smart Grid, Versorgungssicherheit</v>
      </c>
      <c r="G88" s="250"/>
      <c r="H88" s="250"/>
      <c r="I88" s="250"/>
      <c r="J88" s="257"/>
      <c r="K88" s="255"/>
      <c r="L88" s="255"/>
      <c r="M88" s="255"/>
      <c r="N88" s="253"/>
    </row>
    <row r="89" spans="1:14" s="86" customFormat="1" ht="6.95" customHeight="1" x14ac:dyDescent="0.2">
      <c r="A89" s="84"/>
      <c r="B89" s="82" t="s">
        <v>40</v>
      </c>
      <c r="C89" s="84"/>
      <c r="D89" s="83"/>
      <c r="E89" s="135" t="str">
        <f>IF($B89="","",VLOOKUP($B89,'1_CCC'!$C$8:$K$79,$E$1))</f>
        <v/>
      </c>
      <c r="F89" s="136" t="str">
        <f>IF($B89="","",VLOOKUP($B89,'1_CCC'!$C$8:$K$79,$F$1))</f>
        <v/>
      </c>
      <c r="G89" s="85"/>
      <c r="H89" s="85"/>
      <c r="I89" s="85"/>
      <c r="J89" s="129"/>
      <c r="K89" s="144"/>
      <c r="L89" s="144"/>
      <c r="M89" s="144"/>
      <c r="N89" s="144"/>
    </row>
    <row r="90" spans="1:14" ht="20.100000000000001" customHeight="1" x14ac:dyDescent="0.2">
      <c r="A90" s="251">
        <f>A87+1</f>
        <v>27</v>
      </c>
      <c r="B90" s="82">
        <v>2</v>
      </c>
      <c r="C90" s="251" t="str">
        <f>VLOOKUP(A90,bezug_pyramide,3,FALSE)</f>
        <v>AE33</v>
      </c>
      <c r="D90" s="83"/>
      <c r="E90" s="133" t="str">
        <f ca="1">IF($B90="","",VLOOKUP($B90,'1_CCC'!$C$8:$K$79,$E$1))</f>
        <v>Baumassenverteilung</v>
      </c>
      <c r="F90" s="134" t="str">
        <f ca="1">IF($B90="","",VLOOKUP($B90,'1_CCC'!$C$8:$K$79,$F$1))</f>
        <v>GRZ, GFZ, Kubatur, Form, Ausrichtung, Gebäudetiefe, Kompaktheit, Gliederung</v>
      </c>
      <c r="G90" s="250" t="str">
        <f ca="1">INDIRECT($G$1&amp;$C90)</f>
        <v>-</v>
      </c>
      <c r="H90" s="250"/>
      <c r="I90" s="250">
        <f ca="1">INDIRECT($I$1&amp;$C90)</f>
        <v>0</v>
      </c>
      <c r="J90" s="256"/>
      <c r="K90" s="254"/>
      <c r="L90" s="254"/>
      <c r="M90" s="254"/>
      <c r="N90" s="252"/>
    </row>
    <row r="91" spans="1:14" ht="20.100000000000001" customHeight="1" x14ac:dyDescent="0.2">
      <c r="A91" s="251"/>
      <c r="B91" s="82">
        <v>12</v>
      </c>
      <c r="C91" s="251"/>
      <c r="D91" s="83"/>
      <c r="E91" s="133" t="str">
        <f ca="1">IF($B91="","",VLOOKUP($B91,'1_CCC'!$C$8:$K$79,$E$1))</f>
        <v>Erneuerbare Energien</v>
      </c>
      <c r="F91" s="134" t="str">
        <f ca="1">IF($B91="","",VLOOKUP($B91,'1_CCC'!$C$8:$K$79,$F$1))</f>
        <v xml:space="preserve">Lokale Potenziale/Kapazitäten, spezifische Bedingungen am Standort, auf dem Grundstück </v>
      </c>
      <c r="G91" s="250"/>
      <c r="H91" s="250"/>
      <c r="I91" s="250"/>
      <c r="J91" s="257"/>
      <c r="K91" s="255"/>
      <c r="L91" s="255"/>
      <c r="M91" s="255"/>
      <c r="N91" s="253"/>
    </row>
    <row r="92" spans="1:14" s="86" customFormat="1" ht="6.95" customHeight="1" x14ac:dyDescent="0.2">
      <c r="A92" s="84"/>
      <c r="B92" s="82" t="s">
        <v>40</v>
      </c>
      <c r="C92" s="84"/>
      <c r="D92" s="83"/>
      <c r="E92" s="135" t="str">
        <f>IF($B92="","",VLOOKUP($B92,'1_CCC'!$C$8:$K$79,$E$1))</f>
        <v/>
      </c>
      <c r="F92" s="136" t="str">
        <f>IF($B92="","",VLOOKUP($B92,'1_CCC'!$C$8:$K$79,$F$1))</f>
        <v/>
      </c>
      <c r="G92" s="85"/>
      <c r="H92" s="85"/>
      <c r="I92" s="85"/>
      <c r="J92" s="129"/>
      <c r="K92" s="144"/>
      <c r="L92" s="144"/>
      <c r="M92" s="144"/>
      <c r="N92" s="144"/>
    </row>
    <row r="93" spans="1:14" ht="20.100000000000001" customHeight="1" x14ac:dyDescent="0.2">
      <c r="A93" s="251">
        <f>A90+1</f>
        <v>28</v>
      </c>
      <c r="B93" s="82">
        <v>2</v>
      </c>
      <c r="C93" s="251" t="str">
        <f>VLOOKUP(A93,bezug_pyramide,3,FALSE)</f>
        <v>AG35</v>
      </c>
      <c r="D93" s="83"/>
      <c r="E93" s="133" t="str">
        <f ca="1">IF($B93="","",VLOOKUP($B93,'1_CCC'!$C$8:$K$79,$E$1))</f>
        <v>Baumassenverteilung</v>
      </c>
      <c r="F93" s="134" t="str">
        <f ca="1">IF($B93="","",VLOOKUP($B93,'1_CCC'!$C$8:$K$79,$F$1))</f>
        <v>GRZ, GFZ, Kubatur, Form, Ausrichtung, Gebäudetiefe, Kompaktheit, Gliederung</v>
      </c>
      <c r="G93" s="250" t="str">
        <f ca="1">INDIRECT($G$1&amp;$C93)</f>
        <v>+</v>
      </c>
      <c r="H93" s="250"/>
      <c r="I93" s="250">
        <f ca="1">INDIRECT($I$1&amp;$C93)</f>
        <v>0</v>
      </c>
      <c r="J93" s="256"/>
      <c r="K93" s="254"/>
      <c r="L93" s="254"/>
      <c r="M93" s="254"/>
      <c r="N93" s="252"/>
    </row>
    <row r="94" spans="1:14" ht="20.100000000000001" customHeight="1" x14ac:dyDescent="0.2">
      <c r="A94" s="251"/>
      <c r="B94" s="82">
        <v>13</v>
      </c>
      <c r="C94" s="251"/>
      <c r="D94" s="83"/>
      <c r="E94" s="133" t="str">
        <f ca="1">IF($B94="","",VLOOKUP($B94,'1_CCC'!$C$8:$K$79,$E$1))</f>
        <v>Heizen &amp; Warmwasser</v>
      </c>
      <c r="F94" s="134" t="str">
        <f ca="1">IF($B94="","",VLOOKUP($B94,'1_CCC'!$C$8:$K$79,$F$1))</f>
        <v>Konzepte für passive und aktive Systeme zum Heizen sowie für die Warmwasserbereitstellung</v>
      </c>
      <c r="G94" s="250"/>
      <c r="H94" s="250"/>
      <c r="I94" s="250"/>
      <c r="J94" s="257"/>
      <c r="K94" s="255"/>
      <c r="L94" s="255"/>
      <c r="M94" s="255"/>
      <c r="N94" s="253"/>
    </row>
    <row r="95" spans="1:14" s="86" customFormat="1" ht="6.95" customHeight="1" x14ac:dyDescent="0.2">
      <c r="A95" s="84"/>
      <c r="B95" s="82" t="s">
        <v>40</v>
      </c>
      <c r="C95" s="84"/>
      <c r="D95" s="83"/>
      <c r="E95" s="135" t="str">
        <f>IF($B95="","",VLOOKUP($B95,'1_CCC'!$C$8:$K$79,$E$1))</f>
        <v/>
      </c>
      <c r="F95" s="136" t="str">
        <f>IF($B95="","",VLOOKUP($B95,'1_CCC'!$C$8:$K$79,$F$1))</f>
        <v/>
      </c>
      <c r="G95" s="85"/>
      <c r="H95" s="85"/>
      <c r="I95" s="85"/>
      <c r="J95" s="129"/>
      <c r="K95" s="144"/>
      <c r="L95" s="144"/>
      <c r="M95" s="144"/>
      <c r="N95" s="144"/>
    </row>
    <row r="96" spans="1:14" ht="20.100000000000001" customHeight="1" x14ac:dyDescent="0.2">
      <c r="A96" s="251">
        <f>A93+1</f>
        <v>29</v>
      </c>
      <c r="B96" s="82">
        <v>2</v>
      </c>
      <c r="C96" s="251" t="str">
        <f>VLOOKUP(A96,bezug_pyramide,3,FALSE)</f>
        <v>AI37</v>
      </c>
      <c r="D96" s="83"/>
      <c r="E96" s="133" t="str">
        <f ca="1">IF($B96="","",VLOOKUP($B96,'1_CCC'!$C$8:$K$79,$E$1))</f>
        <v>Baumassenverteilung</v>
      </c>
      <c r="F96" s="134" t="str">
        <f ca="1">IF($B96="","",VLOOKUP($B96,'1_CCC'!$C$8:$K$79,$F$1))</f>
        <v>GRZ, GFZ, Kubatur, Form, Ausrichtung, Gebäudetiefe, Kompaktheit, Gliederung</v>
      </c>
      <c r="G96" s="250" t="str">
        <f ca="1">INDIRECT($G$1&amp;$C96)</f>
        <v>+</v>
      </c>
      <c r="H96" s="250"/>
      <c r="I96" s="250">
        <f ca="1">INDIRECT($I$1&amp;$C96)</f>
        <v>0</v>
      </c>
      <c r="J96" s="256"/>
      <c r="K96" s="254"/>
      <c r="L96" s="254"/>
      <c r="M96" s="254"/>
      <c r="N96" s="252"/>
    </row>
    <row r="97" spans="1:14" ht="20.100000000000001" customHeight="1" x14ac:dyDescent="0.2">
      <c r="A97" s="251"/>
      <c r="B97" s="82">
        <v>14</v>
      </c>
      <c r="C97" s="251"/>
      <c r="D97" s="83"/>
      <c r="E97" s="133" t="str">
        <f ca="1">IF($B97="","",VLOOKUP($B97,'1_CCC'!$C$8:$K$79,$E$1))</f>
        <v>Kühlen &amp; Entwärmen</v>
      </c>
      <c r="F97" s="134" t="str">
        <f ca="1">IF($B97="","",VLOOKUP($B97,'1_CCC'!$C$8:$K$79,$F$1))</f>
        <v>Konzepte für passive und aktive Systeme zum Kühlen, Einbezug Geothermie und Nachtlüftung</v>
      </c>
      <c r="G97" s="250"/>
      <c r="H97" s="250"/>
      <c r="I97" s="250"/>
      <c r="J97" s="257"/>
      <c r="K97" s="255"/>
      <c r="L97" s="255"/>
      <c r="M97" s="255"/>
      <c r="N97" s="253"/>
    </row>
    <row r="98" spans="1:14" s="86" customFormat="1" ht="6.95" customHeight="1" x14ac:dyDescent="0.2">
      <c r="A98" s="84"/>
      <c r="B98" s="82" t="s">
        <v>40</v>
      </c>
      <c r="C98" s="84"/>
      <c r="D98" s="83"/>
      <c r="E98" s="135" t="str">
        <f>IF($B98="","",VLOOKUP($B98,'1_CCC'!$C$8:$K$79,$E$1))</f>
        <v/>
      </c>
      <c r="F98" s="136" t="str">
        <f>IF($B98="","",VLOOKUP($B98,'1_CCC'!$C$8:$K$79,$F$1))</f>
        <v/>
      </c>
      <c r="G98" s="85"/>
      <c r="H98" s="85"/>
      <c r="I98" s="85"/>
      <c r="J98" s="129"/>
      <c r="K98" s="144"/>
      <c r="L98" s="144"/>
      <c r="M98" s="144"/>
      <c r="N98" s="144"/>
    </row>
    <row r="99" spans="1:14" ht="20.100000000000001" customHeight="1" x14ac:dyDescent="0.2">
      <c r="A99" s="251">
        <f>A96+1</f>
        <v>30</v>
      </c>
      <c r="B99" s="82">
        <v>2</v>
      </c>
      <c r="C99" s="251" t="str">
        <f>VLOOKUP(A99,bezug_pyramide,3,FALSE)</f>
        <v>AK39</v>
      </c>
      <c r="D99" s="83"/>
      <c r="E99" s="133" t="str">
        <f ca="1">IF($B99="","",VLOOKUP($B99,'1_CCC'!$C$8:$K$79,$E$1))</f>
        <v>Baumassenverteilung</v>
      </c>
      <c r="F99" s="134" t="str">
        <f ca="1">IF($B99="","",VLOOKUP($B99,'1_CCC'!$C$8:$K$79,$F$1))</f>
        <v>GRZ, GFZ, Kubatur, Form, Ausrichtung, Gebäudetiefe, Kompaktheit, Gliederung</v>
      </c>
      <c r="G99" s="250" t="str">
        <f ca="1">INDIRECT($G$1&amp;$C99)</f>
        <v>X</v>
      </c>
      <c r="H99" s="250"/>
      <c r="I99" s="250">
        <f ca="1">INDIRECT($I$1&amp;$C99)</f>
        <v>0</v>
      </c>
      <c r="J99" s="256"/>
      <c r="K99" s="254"/>
      <c r="L99" s="254"/>
      <c r="M99" s="254"/>
      <c r="N99" s="252"/>
    </row>
    <row r="100" spans="1:14" ht="20.100000000000001" customHeight="1" x14ac:dyDescent="0.2">
      <c r="A100" s="251"/>
      <c r="B100" s="82">
        <v>15</v>
      </c>
      <c r="C100" s="251"/>
      <c r="D100" s="83"/>
      <c r="E100" s="133" t="str">
        <f ca="1">IF($B100="","",VLOOKUP($B100,'1_CCC'!$C$8:$K$79,$E$1))</f>
        <v>Mechanische Lüftung</v>
      </c>
      <c r="F100" s="134" t="str">
        <f ca="1">IF($B100="","",VLOOKUP($B100,'1_CCC'!$C$8:$K$79,$F$1))</f>
        <v>Frischluftversorgung und Art
der Luftverteilung, Filterung, WRG, Hybride Systeme</v>
      </c>
      <c r="G100" s="250"/>
      <c r="H100" s="250"/>
      <c r="I100" s="250"/>
      <c r="J100" s="257"/>
      <c r="K100" s="255"/>
      <c r="L100" s="255"/>
      <c r="M100" s="255"/>
      <c r="N100" s="253"/>
    </row>
    <row r="101" spans="1:14" s="86" customFormat="1" ht="6.95" customHeight="1" x14ac:dyDescent="0.2">
      <c r="A101" s="84"/>
      <c r="B101" s="82" t="s">
        <v>40</v>
      </c>
      <c r="C101" s="84"/>
      <c r="D101" s="83"/>
      <c r="E101" s="135" t="str">
        <f>IF($B101="","",VLOOKUP($B101,'1_CCC'!$C$8:$K$79,$E$1))</f>
        <v/>
      </c>
      <c r="F101" s="136" t="str">
        <f>IF($B101="","",VLOOKUP($B101,'1_CCC'!$C$8:$K$79,$F$1))</f>
        <v/>
      </c>
      <c r="G101" s="85"/>
      <c r="H101" s="85"/>
      <c r="I101" s="85"/>
      <c r="J101" s="129"/>
      <c r="K101" s="144"/>
      <c r="L101" s="144"/>
      <c r="M101" s="144"/>
      <c r="N101" s="144"/>
    </row>
    <row r="102" spans="1:14" ht="20.100000000000001" customHeight="1" x14ac:dyDescent="0.2">
      <c r="A102" s="251">
        <f>A99+1</f>
        <v>31</v>
      </c>
      <c r="B102" s="82">
        <v>2</v>
      </c>
      <c r="C102" s="251" t="str">
        <f>VLOOKUP(A102,bezug_pyramide,3,FALSE)</f>
        <v>AM41</v>
      </c>
      <c r="D102" s="83"/>
      <c r="E102" s="133" t="str">
        <f ca="1">IF($B102="","",VLOOKUP($B102,'1_CCC'!$C$8:$K$79,$E$1))</f>
        <v>Baumassenverteilung</v>
      </c>
      <c r="F102" s="134" t="str">
        <f ca="1">IF($B102="","",VLOOKUP($B102,'1_CCC'!$C$8:$K$79,$F$1))</f>
        <v>GRZ, GFZ, Kubatur, Form, Ausrichtung, Gebäudetiefe, Kompaktheit, Gliederung</v>
      </c>
      <c r="G102" s="250" t="str">
        <f ca="1">INDIRECT($G$1&amp;$C102)</f>
        <v>X</v>
      </c>
      <c r="H102" s="250"/>
      <c r="I102" s="250">
        <f ca="1">INDIRECT($I$1&amp;$C102)</f>
        <v>0</v>
      </c>
      <c r="J102" s="256"/>
      <c r="K102" s="254"/>
      <c r="L102" s="254"/>
      <c r="M102" s="254"/>
      <c r="N102" s="252"/>
    </row>
    <row r="103" spans="1:14" ht="20.100000000000001" customHeight="1" x14ac:dyDescent="0.2">
      <c r="A103" s="251"/>
      <c r="B103" s="82">
        <v>16</v>
      </c>
      <c r="C103" s="251"/>
      <c r="D103" s="83"/>
      <c r="E103" s="133" t="str">
        <f ca="1">IF($B103="","",VLOOKUP($B103,'1_CCC'!$C$8:$K$79,$E$1))</f>
        <v>Wasserkonzept</v>
      </c>
      <c r="F103" s="134" t="str">
        <f ca="1">IF($B103="","",VLOOKUP($B103,'1_CCC'!$C$8:$K$79,$F$1))</f>
        <v>Infrastruktur Ver- und Entsorgung,
Regenwasser-/Abwassernutzung
Biologische Klärung, Recycling</v>
      </c>
      <c r="G103" s="250"/>
      <c r="H103" s="250"/>
      <c r="I103" s="250"/>
      <c r="J103" s="257"/>
      <c r="K103" s="255"/>
      <c r="L103" s="255"/>
      <c r="M103" s="255"/>
      <c r="N103" s="253"/>
    </row>
    <row r="104" spans="1:14" s="86" customFormat="1" ht="6.95" customHeight="1" x14ac:dyDescent="0.2">
      <c r="A104" s="84"/>
      <c r="B104" s="82" t="s">
        <v>40</v>
      </c>
      <c r="C104" s="84"/>
      <c r="D104" s="83"/>
      <c r="E104" s="135" t="str">
        <f>IF($B104="","",VLOOKUP($B104,'1_CCC'!$C$8:$K$79,$E$1))</f>
        <v/>
      </c>
      <c r="F104" s="136" t="str">
        <f>IF($B104="","",VLOOKUP($B104,'1_CCC'!$C$8:$K$79,$F$1))</f>
        <v/>
      </c>
      <c r="G104" s="85"/>
      <c r="H104" s="85"/>
      <c r="I104" s="85"/>
      <c r="J104" s="129"/>
      <c r="K104" s="144"/>
      <c r="L104" s="144"/>
      <c r="M104" s="144"/>
      <c r="N104" s="144"/>
    </row>
    <row r="105" spans="1:14" ht="20.100000000000001" customHeight="1" x14ac:dyDescent="0.2">
      <c r="A105" s="251">
        <f>A102+1</f>
        <v>32</v>
      </c>
      <c r="B105" s="82">
        <v>2</v>
      </c>
      <c r="C105" s="251" t="str">
        <f>VLOOKUP(A105,bezug_pyramide,3,FALSE)</f>
        <v>AO43</v>
      </c>
      <c r="D105" s="83"/>
      <c r="E105" s="133" t="str">
        <f ca="1">IF($B105="","",VLOOKUP($B105,'1_CCC'!$C$8:$K$79,$E$1))</f>
        <v>Baumassenverteilung</v>
      </c>
      <c r="F105" s="134" t="str">
        <f ca="1">IF($B105="","",VLOOKUP($B105,'1_CCC'!$C$8:$K$79,$F$1))</f>
        <v>GRZ, GFZ, Kubatur, Form, Ausrichtung, Gebäudetiefe, Kompaktheit, Gliederung</v>
      </c>
      <c r="G105" s="250" t="str">
        <f ca="1">INDIRECT($G$1&amp;$C105)</f>
        <v>-</v>
      </c>
      <c r="H105" s="250"/>
      <c r="I105" s="250">
        <f ca="1">INDIRECT($I$1&amp;$C105)</f>
        <v>0</v>
      </c>
      <c r="J105" s="256"/>
      <c r="K105" s="254"/>
      <c r="L105" s="254"/>
      <c r="M105" s="254"/>
      <c r="N105" s="252"/>
    </row>
    <row r="106" spans="1:14" ht="20.100000000000001" customHeight="1" x14ac:dyDescent="0.2">
      <c r="A106" s="251"/>
      <c r="B106" s="82">
        <v>17</v>
      </c>
      <c r="C106" s="251"/>
      <c r="D106" s="83"/>
      <c r="E106" s="133" t="str">
        <f ca="1">IF($B106="","",VLOOKUP($B106,'1_CCC'!$C$8:$K$79,$E$1))</f>
        <v>Reinigungskonzept</v>
      </c>
      <c r="F106" s="134" t="str">
        <f ca="1">IF($B106="","",VLOOKUP($B106,'1_CCC'!$C$8:$K$79,$F$1))</f>
        <v>Robustheit, Langlebigkeit, Reinigungsfreundlichkeit, -zyklen,
-mittel, Oberflächeneigenschaften</v>
      </c>
      <c r="G106" s="250"/>
      <c r="H106" s="250"/>
      <c r="I106" s="250"/>
      <c r="J106" s="257"/>
      <c r="K106" s="255"/>
      <c r="L106" s="255"/>
      <c r="M106" s="255"/>
      <c r="N106" s="253"/>
    </row>
    <row r="107" spans="1:14" s="86" customFormat="1" ht="6.95" customHeight="1" x14ac:dyDescent="0.2">
      <c r="A107" s="84"/>
      <c r="B107" s="82" t="s">
        <v>40</v>
      </c>
      <c r="C107" s="84"/>
      <c r="D107" s="83"/>
      <c r="E107" s="135" t="str">
        <f>IF($B107="","",VLOOKUP($B107,'1_CCC'!$C$8:$K$79,$E$1))</f>
        <v/>
      </c>
      <c r="F107" s="136" t="str">
        <f>IF($B107="","",VLOOKUP($B107,'1_CCC'!$C$8:$K$79,$F$1))</f>
        <v/>
      </c>
      <c r="G107" s="85"/>
      <c r="H107" s="85"/>
      <c r="I107" s="85"/>
      <c r="J107" s="129"/>
      <c r="K107" s="144"/>
      <c r="L107" s="144"/>
      <c r="M107" s="144"/>
      <c r="N107" s="144"/>
    </row>
    <row r="108" spans="1:14" ht="20.100000000000001" customHeight="1" x14ac:dyDescent="0.2">
      <c r="A108" s="251">
        <f>A105+1</f>
        <v>33</v>
      </c>
      <c r="B108" s="82">
        <v>2</v>
      </c>
      <c r="C108" s="251" t="str">
        <f>VLOOKUP(A108,bezug_pyramide,3,FALSE)</f>
        <v>AQ45</v>
      </c>
      <c r="D108" s="83"/>
      <c r="E108" s="133" t="str">
        <f ca="1">IF($B108="","",VLOOKUP($B108,'1_CCC'!$C$8:$K$79,$E$1))</f>
        <v>Baumassenverteilung</v>
      </c>
      <c r="F108" s="134" t="str">
        <f ca="1">IF($B108="","",VLOOKUP($B108,'1_CCC'!$C$8:$K$79,$F$1))</f>
        <v>GRZ, GFZ, Kubatur, Form, Ausrichtung, Gebäudetiefe, Kompaktheit, Gliederung</v>
      </c>
      <c r="G108" s="250" t="str">
        <f ca="1">INDIRECT($G$1&amp;$C108)</f>
        <v>-</v>
      </c>
      <c r="H108" s="250"/>
      <c r="I108" s="250">
        <f ca="1">INDIRECT($I$1&amp;$C108)</f>
        <v>0</v>
      </c>
      <c r="J108" s="256"/>
      <c r="K108" s="254"/>
      <c r="L108" s="254"/>
      <c r="M108" s="254"/>
      <c r="N108" s="162"/>
    </row>
    <row r="109" spans="1:14" ht="20.100000000000001" customHeight="1" x14ac:dyDescent="0.2">
      <c r="A109" s="251"/>
      <c r="B109" s="82">
        <v>18</v>
      </c>
      <c r="C109" s="251"/>
      <c r="D109" s="83"/>
      <c r="E109" s="133" t="str">
        <f ca="1">IF($B109="","",VLOOKUP($B109,'1_CCC'!$C$8:$K$79,$E$1))</f>
        <v>Nutzen &amp; Betreiben</v>
      </c>
      <c r="F109" s="134" t="str">
        <f ca="1">IF($B109="","",VLOOKUP($B109,'1_CCC'!$C$8:$K$79,$F$1))</f>
        <v>Energieabrechnung, Wartung, GMS, Facility Management, Monitoring, Nutzercoaching, -zufriedenheit</v>
      </c>
      <c r="G109" s="250"/>
      <c r="H109" s="250"/>
      <c r="I109" s="250"/>
      <c r="J109" s="257"/>
      <c r="K109" s="255"/>
      <c r="L109" s="255"/>
      <c r="M109" s="255"/>
      <c r="N109" s="163"/>
    </row>
    <row r="110" spans="1:14" s="86" customFormat="1" ht="6.95" customHeight="1" thickBot="1" x14ac:dyDescent="0.25">
      <c r="A110" s="87"/>
      <c r="B110" s="83" t="s">
        <v>40</v>
      </c>
      <c r="C110" s="87"/>
      <c r="D110" s="83"/>
      <c r="E110" s="139" t="str">
        <f>IF($B110="","",VLOOKUP($B110,'1_CCC'!$C$8:$K$79,$E$1))</f>
        <v/>
      </c>
      <c r="F110" s="140" t="str">
        <f>IF($B110="","",VLOOKUP($B110,'1_CCC'!$C$8:$K$79,$F$1))</f>
        <v/>
      </c>
      <c r="G110" s="88"/>
      <c r="H110" s="88"/>
      <c r="I110" s="88"/>
      <c r="J110" s="89"/>
      <c r="K110" s="146"/>
      <c r="L110" s="146"/>
      <c r="M110" s="146"/>
      <c r="N110" s="146"/>
    </row>
    <row r="111" spans="1:14" s="76" customFormat="1" ht="33" customHeight="1" thickBot="1" x14ac:dyDescent="0.3">
      <c r="A111" s="170">
        <f>B111</f>
        <v>3</v>
      </c>
      <c r="B111" s="74">
        <f>B113</f>
        <v>3</v>
      </c>
      <c r="C111" s="74"/>
      <c r="D111" s="74"/>
      <c r="E111" s="128" t="str">
        <f ca="1">IF(VLOOKUP($B111,'1_CCC'!$C$8:$AY$79,$A$1,FALSE)="","",VLOOKUP($B111,'1_CCC'!$C$8:$AY$79,$A$1,FALSE))</f>
        <v>Gebäudehülle</v>
      </c>
      <c r="F111" s="75"/>
      <c r="G111" s="73"/>
      <c r="H111" s="75"/>
      <c r="I111" s="75"/>
      <c r="J111" s="130" t="str">
        <f>IF(VLOOKUP($B111,'1_CCC'!$C$8:$AY$79,$J$1,FALSE)="","",VLOOKUP($B111,'1_CCC'!$C$8:$AY$79,$J$1,FALSE))</f>
        <v/>
      </c>
      <c r="K111" s="145"/>
      <c r="L111" s="145"/>
      <c r="M111" s="145"/>
      <c r="N111" s="145"/>
    </row>
    <row r="112" spans="1:14" s="76" customFormat="1" ht="6.95" customHeight="1" x14ac:dyDescent="0.25">
      <c r="A112" s="171"/>
      <c r="B112" s="74"/>
      <c r="C112" s="74"/>
      <c r="D112" s="74"/>
      <c r="E112" s="73"/>
      <c r="F112" s="75"/>
      <c r="G112" s="73"/>
      <c r="H112" s="75"/>
      <c r="I112" s="75"/>
      <c r="J112" s="127"/>
      <c r="K112" s="145"/>
      <c r="L112" s="145"/>
      <c r="M112" s="145"/>
      <c r="N112" s="145"/>
    </row>
    <row r="113" spans="1:14" ht="20.100000000000001" customHeight="1" x14ac:dyDescent="0.2">
      <c r="A113" s="258">
        <f>A108+1</f>
        <v>34</v>
      </c>
      <c r="B113" s="82">
        <v>3</v>
      </c>
      <c r="C113" s="251" t="str">
        <f>VLOOKUP(A113,bezug_pyramide,3,FALSE)</f>
        <v>M19</v>
      </c>
      <c r="D113" s="83"/>
      <c r="E113" s="142" t="str">
        <f ca="1">IF($B113="","",VLOOKUP($B113,'1_CCC'!$C$8:$K$79,$E$1))</f>
        <v>Gebäudehülle</v>
      </c>
      <c r="F113" s="80" t="str">
        <f ca="1">IF($B113="","",VLOOKUP($B113,'1_CCC'!$C$8:$K$79,$F$1))</f>
        <v>Thermische Qualität, Dämmung, Fensterdisposition, Verglasung, Luftdichtheit</v>
      </c>
      <c r="G113" s="250" t="str">
        <f ca="1">INDIRECT($G$1&amp;$C113)</f>
        <v>+</v>
      </c>
      <c r="H113" s="250"/>
      <c r="I113" s="250">
        <f ca="1">INDIRECT($I$1&amp;$C113)</f>
        <v>0</v>
      </c>
      <c r="J113" s="259"/>
      <c r="K113" s="261"/>
      <c r="L113" s="261"/>
      <c r="M113" s="261"/>
      <c r="N113" s="263"/>
    </row>
    <row r="114" spans="1:14" ht="20.100000000000001" customHeight="1" x14ac:dyDescent="0.2">
      <c r="A114" s="258"/>
      <c r="B114" s="82">
        <v>4</v>
      </c>
      <c r="C114" s="251"/>
      <c r="D114" s="83"/>
      <c r="E114" s="142" t="str">
        <f ca="1">IF($B114="","",VLOOKUP($B114,'1_CCC'!$C$8:$K$79,$E$1))</f>
        <v>Bausystem &amp; Konstruktion</v>
      </c>
      <c r="F114" s="80" t="str">
        <f ca="1">IF($B114="","",VLOOKUP($B114,'1_CCC'!$C$8:$K$79,$F$1))</f>
        <v xml:space="preserve">Bauweise, Raster / Achsmaß, Materialien, Speichermasse, Graue Energie,  Lebenszyklus </v>
      </c>
      <c r="G114" s="250"/>
      <c r="H114" s="250"/>
      <c r="I114" s="250"/>
      <c r="J114" s="260"/>
      <c r="K114" s="262"/>
      <c r="L114" s="262"/>
      <c r="M114" s="262"/>
      <c r="N114" s="264"/>
    </row>
    <row r="115" spans="1:14" s="86" customFormat="1" ht="6.95" customHeight="1" x14ac:dyDescent="0.2">
      <c r="A115" s="84"/>
      <c r="B115" s="82" t="s">
        <v>40</v>
      </c>
      <c r="C115" s="84"/>
      <c r="D115" s="83"/>
      <c r="E115" s="135" t="str">
        <f>IF($B115="","",VLOOKUP($B115,'1_CCC'!$C$8:$K$79,$E$1))</f>
        <v/>
      </c>
      <c r="F115" s="78" t="str">
        <f>IF($B115="","",VLOOKUP($B115,'1_CCC'!$C$8:$K$79,$F$1))</f>
        <v/>
      </c>
      <c r="G115" s="85"/>
      <c r="H115" s="85"/>
      <c r="I115" s="85"/>
      <c r="J115" s="129"/>
      <c r="K115" s="147"/>
      <c r="L115" s="147"/>
      <c r="M115" s="147"/>
      <c r="N115" s="147"/>
    </row>
    <row r="116" spans="1:14" ht="20.100000000000001" customHeight="1" x14ac:dyDescent="0.2">
      <c r="A116" s="251">
        <f>A113+1</f>
        <v>35</v>
      </c>
      <c r="B116" s="82">
        <v>3</v>
      </c>
      <c r="C116" s="251" t="str">
        <f>VLOOKUP(A116,bezug_pyramide,3,FALSE)</f>
        <v>O21</v>
      </c>
      <c r="D116" s="83"/>
      <c r="E116" s="133" t="str">
        <f ca="1">IF($B116="","",VLOOKUP($B116,'1_CCC'!$C$8:$K$79,$E$1))</f>
        <v>Gebäudehülle</v>
      </c>
      <c r="F116" s="77" t="str">
        <f ca="1">IF($B116="","",VLOOKUP($B116,'1_CCC'!$C$8:$K$79,$F$1))</f>
        <v>Thermische Qualität, Dämmung, Fensterdisposition, Verglasung, Luftdichtheit</v>
      </c>
      <c r="G116" s="250" t="str">
        <f ca="1">INDIRECT($G$1&amp;$C116)</f>
        <v>O</v>
      </c>
      <c r="H116" s="250"/>
      <c r="I116" s="250">
        <f ca="1">INDIRECT($I$1&amp;$C116)</f>
        <v>0</v>
      </c>
      <c r="J116" s="256"/>
      <c r="K116" s="254"/>
      <c r="L116" s="254"/>
      <c r="M116" s="254"/>
      <c r="N116" s="252"/>
    </row>
    <row r="117" spans="1:14" ht="20.100000000000001" customHeight="1" x14ac:dyDescent="0.2">
      <c r="A117" s="251"/>
      <c r="B117" s="82">
        <v>5</v>
      </c>
      <c r="C117" s="251"/>
      <c r="D117" s="83"/>
      <c r="E117" s="133" t="str">
        <f ca="1">IF($B117="","",VLOOKUP($B117,'1_CCC'!$C$8:$K$79,$E$1))</f>
        <v>Flächeneffizienz</v>
      </c>
      <c r="F117" s="77" t="str">
        <f ca="1">IF($B117="","",VLOOKUP($B117,'1_CCC'!$C$8:$K$79,$F$1))</f>
        <v>Raumnutzung, Größe, Struktur,
Funktion, Ausstattung</v>
      </c>
      <c r="G117" s="250"/>
      <c r="H117" s="250"/>
      <c r="I117" s="250"/>
      <c r="J117" s="257"/>
      <c r="K117" s="255"/>
      <c r="L117" s="255"/>
      <c r="M117" s="255"/>
      <c r="N117" s="253"/>
    </row>
    <row r="118" spans="1:14" s="86" customFormat="1" ht="6.95" customHeight="1" x14ac:dyDescent="0.2">
      <c r="A118" s="84"/>
      <c r="B118" s="82" t="s">
        <v>40</v>
      </c>
      <c r="C118" s="84"/>
      <c r="D118" s="83"/>
      <c r="E118" s="135" t="str">
        <f>IF($B118="","",VLOOKUP($B118,'1_CCC'!$C$8:$K$79,$E$1))</f>
        <v/>
      </c>
      <c r="F118" s="78" t="str">
        <f>IF($B118="","",VLOOKUP($B118,'1_CCC'!$C$8:$K$79,$F$1))</f>
        <v/>
      </c>
      <c r="G118" s="85"/>
      <c r="H118" s="85"/>
      <c r="I118" s="85"/>
      <c r="J118" s="129"/>
      <c r="K118" s="144"/>
      <c r="L118" s="144"/>
      <c r="M118" s="144"/>
      <c r="N118" s="144"/>
    </row>
    <row r="119" spans="1:14" ht="20.100000000000001" customHeight="1" x14ac:dyDescent="0.2">
      <c r="A119" s="251">
        <f>A116+1</f>
        <v>36</v>
      </c>
      <c r="B119" s="82">
        <v>3</v>
      </c>
      <c r="C119" s="251" t="str">
        <f>VLOOKUP(A119,bezug_pyramide,3,FALSE)</f>
        <v>Q23</v>
      </c>
      <c r="D119" s="83"/>
      <c r="E119" s="133" t="str">
        <f ca="1">IF($B119="","",VLOOKUP($B119,'1_CCC'!$C$8:$K$79,$E$1))</f>
        <v>Gebäudehülle</v>
      </c>
      <c r="F119" s="77" t="str">
        <f ca="1">IF($B119="","",VLOOKUP($B119,'1_CCC'!$C$8:$K$79,$F$1))</f>
        <v>Thermische Qualität, Dämmung, Fensterdisposition, Verglasung, Luftdichtheit</v>
      </c>
      <c r="G119" s="250" t="str">
        <f ca="1">INDIRECT($G$1&amp;$C119)</f>
        <v>O</v>
      </c>
      <c r="H119" s="250"/>
      <c r="I119" s="250">
        <f ca="1">INDIRECT($I$1&amp;$C119)</f>
        <v>0</v>
      </c>
      <c r="J119" s="256"/>
      <c r="K119" s="254"/>
      <c r="L119" s="254"/>
      <c r="M119" s="254"/>
      <c r="N119" s="252"/>
    </row>
    <row r="120" spans="1:14" ht="20.100000000000001" customHeight="1" x14ac:dyDescent="0.2">
      <c r="A120" s="251"/>
      <c r="B120" s="82">
        <v>6</v>
      </c>
      <c r="C120" s="251"/>
      <c r="D120" s="83"/>
      <c r="E120" s="133" t="str">
        <f ca="1">IF($B120="","",VLOOKUP($B120,'1_CCC'!$C$8:$K$79,$E$1))</f>
        <v>Flexibilität</v>
      </c>
      <c r="F120" s="77" t="str">
        <f ca="1">IF($B120="","",VLOOKUP($B120,'1_CCC'!$C$8:$K$79,$F$1))</f>
        <v>Räumliche Anpassungsfähigkeit, Nutzereinflussnahme auf räumliche Struktur, Einrichtung</v>
      </c>
      <c r="G120" s="250"/>
      <c r="H120" s="250"/>
      <c r="I120" s="250"/>
      <c r="J120" s="257"/>
      <c r="K120" s="255"/>
      <c r="L120" s="255"/>
      <c r="M120" s="255"/>
      <c r="N120" s="253"/>
    </row>
    <row r="121" spans="1:14" s="86" customFormat="1" ht="6.95" customHeight="1" x14ac:dyDescent="0.2">
      <c r="A121" s="84"/>
      <c r="B121" s="82" t="s">
        <v>40</v>
      </c>
      <c r="C121" s="84"/>
      <c r="D121" s="83"/>
      <c r="E121" s="135" t="str">
        <f>IF($B121="","",VLOOKUP($B121,'1_CCC'!$C$8:$K$79,$E$1))</f>
        <v/>
      </c>
      <c r="F121" s="78" t="str">
        <f>IF($B121="","",VLOOKUP($B121,'1_CCC'!$C$8:$K$79,$F$1))</f>
        <v/>
      </c>
      <c r="G121" s="85"/>
      <c r="H121" s="85"/>
      <c r="I121" s="85"/>
      <c r="J121" s="129"/>
      <c r="K121" s="144"/>
      <c r="L121" s="144"/>
      <c r="M121" s="144"/>
      <c r="N121" s="144"/>
    </row>
    <row r="122" spans="1:14" ht="20.100000000000001" customHeight="1" x14ac:dyDescent="0.2">
      <c r="A122" s="251">
        <f>A119+1</f>
        <v>37</v>
      </c>
      <c r="B122" s="82">
        <v>3</v>
      </c>
      <c r="C122" s="251" t="str">
        <f>VLOOKUP(A122,bezug_pyramide,3,FALSE)</f>
        <v>S25</v>
      </c>
      <c r="D122" s="83"/>
      <c r="E122" s="133" t="str">
        <f ca="1">IF($B122="","",VLOOKUP($B122,'1_CCC'!$C$8:$K$79,$E$1))</f>
        <v>Gebäudehülle</v>
      </c>
      <c r="F122" s="77" t="str">
        <f ca="1">IF($B122="","",VLOOKUP($B122,'1_CCC'!$C$8:$K$79,$F$1))</f>
        <v>Thermische Qualität, Dämmung, Fensterdisposition, Verglasung, Luftdichtheit</v>
      </c>
      <c r="G122" s="250" t="str">
        <f ca="1">INDIRECT($G$1&amp;$C122)</f>
        <v>+</v>
      </c>
      <c r="H122" s="250"/>
      <c r="I122" s="250">
        <f ca="1">INDIRECT($I$1&amp;$C122)</f>
        <v>0</v>
      </c>
      <c r="J122" s="256"/>
      <c r="K122" s="254"/>
      <c r="L122" s="254"/>
      <c r="M122" s="254"/>
      <c r="N122" s="252"/>
    </row>
    <row r="123" spans="1:14" ht="20.100000000000001" customHeight="1" x14ac:dyDescent="0.2">
      <c r="A123" s="251"/>
      <c r="B123" s="82">
        <v>7</v>
      </c>
      <c r="C123" s="251"/>
      <c r="D123" s="83"/>
      <c r="E123" s="133" t="str">
        <f ca="1">IF($B123="","",VLOOKUP($B123,'1_CCC'!$C$8:$K$79,$E$1))</f>
        <v>Sonnen- &amp; Blendschutz</v>
      </c>
      <c r="F123" s="77" t="str">
        <f ca="1">IF($B123="","",VLOOKUP($B123,'1_CCC'!$C$8:$K$79,$F$1))</f>
        <v>Natürliche, bauliche, technische Vermeidung v. Raumüberheizung, Management solarer Einträge</v>
      </c>
      <c r="G123" s="250"/>
      <c r="H123" s="250"/>
      <c r="I123" s="250"/>
      <c r="J123" s="257"/>
      <c r="K123" s="255"/>
      <c r="L123" s="255"/>
      <c r="M123" s="255"/>
      <c r="N123" s="253"/>
    </row>
    <row r="124" spans="1:14" s="86" customFormat="1" ht="6.95" customHeight="1" x14ac:dyDescent="0.2">
      <c r="A124" s="84"/>
      <c r="B124" s="82" t="s">
        <v>40</v>
      </c>
      <c r="C124" s="84"/>
      <c r="D124" s="83"/>
      <c r="E124" s="135" t="str">
        <f>IF($B124="","",VLOOKUP($B124,'1_CCC'!$C$8:$K$79,$E$1))</f>
        <v/>
      </c>
      <c r="F124" s="78" t="str">
        <f>IF($B124="","",VLOOKUP($B124,'1_CCC'!$C$8:$K$79,$F$1))</f>
        <v/>
      </c>
      <c r="G124" s="85"/>
      <c r="H124" s="85"/>
      <c r="I124" s="85"/>
      <c r="J124" s="129"/>
      <c r="K124" s="144"/>
      <c r="L124" s="144"/>
      <c r="M124" s="144"/>
      <c r="N124" s="144"/>
    </row>
    <row r="125" spans="1:14" ht="20.100000000000001" customHeight="1" x14ac:dyDescent="0.2">
      <c r="A125" s="251">
        <f>A122+1</f>
        <v>38</v>
      </c>
      <c r="B125" s="82">
        <v>3</v>
      </c>
      <c r="C125" s="251" t="str">
        <f>VLOOKUP(A125,bezug_pyramide,3,FALSE)</f>
        <v>U27</v>
      </c>
      <c r="D125" s="83"/>
      <c r="E125" s="133" t="str">
        <f ca="1">IF($B125="","",VLOOKUP($B125,'1_CCC'!$C$8:$K$79,$E$1))</f>
        <v>Gebäudehülle</v>
      </c>
      <c r="F125" s="77" t="str">
        <f ca="1">IF($B125="","",VLOOKUP($B125,'1_CCC'!$C$8:$K$79,$F$1))</f>
        <v>Thermische Qualität, Dämmung, Fensterdisposition, Verglasung, Luftdichtheit</v>
      </c>
      <c r="G125" s="250" t="str">
        <f ca="1">INDIRECT($G$1&amp;$C125)</f>
        <v>+</v>
      </c>
      <c r="H125" s="250"/>
      <c r="I125" s="250">
        <f ca="1">INDIRECT($I$1&amp;$C125)</f>
        <v>0</v>
      </c>
      <c r="J125" s="256"/>
      <c r="K125" s="254"/>
      <c r="L125" s="254"/>
      <c r="M125" s="254"/>
      <c r="N125" s="252"/>
    </row>
    <row r="126" spans="1:14" ht="20.100000000000001" customHeight="1" x14ac:dyDescent="0.2">
      <c r="A126" s="251"/>
      <c r="B126" s="82">
        <v>8</v>
      </c>
      <c r="C126" s="251"/>
      <c r="D126" s="83"/>
      <c r="E126" s="133" t="str">
        <f ca="1">IF($B126="","",VLOOKUP($B126,'1_CCC'!$C$8:$K$79,$E$1))</f>
        <v>Tageslicht &amp; Kunstlicht</v>
      </c>
      <c r="F126" s="77" t="str">
        <f ca="1">IF($B126="","",VLOOKUP($B126,'1_CCC'!$C$8:$K$79,$F$1))</f>
        <v>Tageslichtverfügbarkeit für unter-schiedliche Nutzungen, Blendschutz, Visueller Komfort, Art der Leuchten</v>
      </c>
      <c r="G126" s="250"/>
      <c r="H126" s="250"/>
      <c r="I126" s="250"/>
      <c r="J126" s="257"/>
      <c r="K126" s="255"/>
      <c r="L126" s="255"/>
      <c r="M126" s="255"/>
      <c r="N126" s="253"/>
    </row>
    <row r="127" spans="1:14" s="86" customFormat="1" ht="6.95" customHeight="1" x14ac:dyDescent="0.2">
      <c r="A127" s="84"/>
      <c r="B127" s="82" t="s">
        <v>40</v>
      </c>
      <c r="C127" s="84"/>
      <c r="D127" s="83"/>
      <c r="E127" s="135" t="str">
        <f>IF($B127="","",VLOOKUP($B127,'1_CCC'!$C$8:$K$79,$E$1))</f>
        <v/>
      </c>
      <c r="F127" s="78" t="str">
        <f>IF($B127="","",VLOOKUP($B127,'1_CCC'!$C$8:$K$79,$F$1))</f>
        <v/>
      </c>
      <c r="G127" s="85"/>
      <c r="H127" s="85"/>
      <c r="I127" s="85"/>
      <c r="J127" s="129"/>
      <c r="K127" s="144"/>
      <c r="L127" s="144"/>
      <c r="M127" s="144"/>
      <c r="N127" s="144"/>
    </row>
    <row r="128" spans="1:14" ht="20.100000000000001" customHeight="1" x14ac:dyDescent="0.2">
      <c r="A128" s="251">
        <f>A125+1</f>
        <v>39</v>
      </c>
      <c r="B128" s="82">
        <v>3</v>
      </c>
      <c r="C128" s="251" t="str">
        <f>VLOOKUP(A128,bezug_pyramide,3,FALSE)</f>
        <v>W29</v>
      </c>
      <c r="D128" s="83"/>
      <c r="E128" s="133" t="str">
        <f ca="1">IF($B128="","",VLOOKUP($B128,'1_CCC'!$C$8:$K$79,$E$1))</f>
        <v>Gebäudehülle</v>
      </c>
      <c r="F128" s="77" t="str">
        <f ca="1">IF($B128="","",VLOOKUP($B128,'1_CCC'!$C$8:$K$79,$F$1))</f>
        <v>Thermische Qualität, Dämmung, Fensterdisposition, Verglasung, Luftdichtheit</v>
      </c>
      <c r="G128" s="250" t="str">
        <f ca="1">INDIRECT($G$1&amp;$C128)</f>
        <v>+</v>
      </c>
      <c r="H128" s="250"/>
      <c r="I128" s="250">
        <f ca="1">INDIRECT($I$1&amp;$C128)</f>
        <v>0</v>
      </c>
      <c r="J128" s="256"/>
      <c r="K128" s="254"/>
      <c r="L128" s="254"/>
      <c r="M128" s="254"/>
      <c r="N128" s="252"/>
    </row>
    <row r="129" spans="1:14" ht="20.100000000000001" customHeight="1" x14ac:dyDescent="0.2">
      <c r="A129" s="251"/>
      <c r="B129" s="82">
        <v>9</v>
      </c>
      <c r="C129" s="251"/>
      <c r="D129" s="83"/>
      <c r="E129" s="133" t="str">
        <f ca="1">IF($B129="","",VLOOKUP($B129,'1_CCC'!$C$8:$K$79,$E$1))</f>
        <v>Natürliche Lüftung</v>
      </c>
      <c r="F129" s="77" t="str">
        <f ca="1">IF($B129="","",VLOOKUP($B129,'1_CCC'!$C$8:$K$79,$F$1))</f>
        <v>Luftstrom in und durch das Gebäude, Qualität und Disposition, Geometrie Anordnung, Größe von Öffnungen</v>
      </c>
      <c r="G129" s="250"/>
      <c r="H129" s="250"/>
      <c r="I129" s="250"/>
      <c r="J129" s="257"/>
      <c r="K129" s="255"/>
      <c r="L129" s="255"/>
      <c r="M129" s="255"/>
      <c r="N129" s="253"/>
    </row>
    <row r="130" spans="1:14" s="86" customFormat="1" ht="6.95" customHeight="1" x14ac:dyDescent="0.2">
      <c r="A130" s="84"/>
      <c r="B130" s="82" t="s">
        <v>40</v>
      </c>
      <c r="C130" s="84"/>
      <c r="D130" s="83"/>
      <c r="E130" s="135" t="str">
        <f>IF($B130="","",VLOOKUP($B130,'1_CCC'!$C$8:$K$79,$E$1))</f>
        <v/>
      </c>
      <c r="F130" s="78" t="str">
        <f>IF($B130="","",VLOOKUP($B130,'1_CCC'!$C$8:$K$79,$F$1))</f>
        <v/>
      </c>
      <c r="G130" s="85"/>
      <c r="H130" s="85"/>
      <c r="I130" s="85"/>
      <c r="J130" s="129"/>
      <c r="K130" s="144"/>
      <c r="L130" s="144"/>
      <c r="M130" s="144"/>
      <c r="N130" s="144"/>
    </row>
    <row r="131" spans="1:14" ht="20.100000000000001" customHeight="1" x14ac:dyDescent="0.2">
      <c r="A131" s="251">
        <f>A128+1</f>
        <v>40</v>
      </c>
      <c r="B131" s="82">
        <v>3</v>
      </c>
      <c r="C131" s="251" t="str">
        <f>VLOOKUP(A131,bezug_pyramide,3,FALSE)</f>
        <v>Y31</v>
      </c>
      <c r="D131" s="83"/>
      <c r="E131" s="133" t="str">
        <f ca="1">IF($B131="","",VLOOKUP($B131,'1_CCC'!$C$8:$K$79,$E$1))</f>
        <v>Gebäudehülle</v>
      </c>
      <c r="F131" s="77" t="str">
        <f ca="1">IF($B131="","",VLOOKUP($B131,'1_CCC'!$C$8:$K$79,$F$1))</f>
        <v>Thermische Qualität, Dämmung, Fensterdisposition, Verglasung, Luftdichtheit</v>
      </c>
      <c r="G131" s="250" t="str">
        <f ca="1">INDIRECT($G$1&amp;$C131)</f>
        <v>+</v>
      </c>
      <c r="H131" s="250"/>
      <c r="I131" s="250">
        <f ca="1">INDIRECT($I$1&amp;$C131)</f>
        <v>0</v>
      </c>
      <c r="J131" s="256"/>
      <c r="K131" s="254"/>
      <c r="L131" s="254"/>
      <c r="M131" s="254"/>
      <c r="N131" s="252"/>
    </row>
    <row r="132" spans="1:14" ht="20.100000000000001" customHeight="1" x14ac:dyDescent="0.2">
      <c r="A132" s="251"/>
      <c r="B132" s="82">
        <v>10</v>
      </c>
      <c r="C132" s="251"/>
      <c r="D132" s="83"/>
      <c r="E132" s="133" t="str">
        <f ca="1">IF($B132="","",VLOOKUP($B132,'1_CCC'!$C$8:$K$79,$E$1))</f>
        <v>Energiebedarf &amp; Verbrauch</v>
      </c>
      <c r="F132" s="77" t="str">
        <f ca="1">IF($B132="","",VLOOKUP($B132,'1_CCC'!$C$8:$K$79,$F$1))</f>
        <v>Einsparung, Optimierung TGA, Wahl Beleuchtung, Leuchtmittel, Nutzer-strom, Equipment, Messkonzept</v>
      </c>
      <c r="G132" s="250"/>
      <c r="H132" s="250"/>
      <c r="I132" s="250"/>
      <c r="J132" s="257"/>
      <c r="K132" s="255"/>
      <c r="L132" s="255"/>
      <c r="M132" s="255"/>
      <c r="N132" s="253"/>
    </row>
    <row r="133" spans="1:14" s="86" customFormat="1" ht="6.95" customHeight="1" x14ac:dyDescent="0.2">
      <c r="A133" s="84"/>
      <c r="B133" s="82" t="s">
        <v>40</v>
      </c>
      <c r="C133" s="84"/>
      <c r="D133" s="83"/>
      <c r="E133" s="135" t="str">
        <f>IF($B133="","",VLOOKUP($B133,'1_CCC'!$C$8:$K$79,$E$1))</f>
        <v/>
      </c>
      <c r="F133" s="78" t="str">
        <f>IF($B133="","",VLOOKUP($B133,'1_CCC'!$C$8:$K$79,$F$1))</f>
        <v/>
      </c>
      <c r="G133" s="85"/>
      <c r="H133" s="85"/>
      <c r="I133" s="85"/>
      <c r="J133" s="129"/>
      <c r="K133" s="144"/>
      <c r="L133" s="144"/>
      <c r="M133" s="144"/>
      <c r="N133" s="144"/>
    </row>
    <row r="134" spans="1:14" ht="20.100000000000001" customHeight="1" x14ac:dyDescent="0.2">
      <c r="A134" s="251">
        <f>A131+1</f>
        <v>41</v>
      </c>
      <c r="B134" s="82">
        <v>3</v>
      </c>
      <c r="C134" s="251" t="str">
        <f>VLOOKUP(A134,bezug_pyramide,3,FALSE)</f>
        <v>AA33</v>
      </c>
      <c r="D134" s="83"/>
      <c r="E134" s="133" t="str">
        <f ca="1">IF($B134="","",VLOOKUP($B134,'1_CCC'!$C$8:$K$79,$E$1))</f>
        <v>Gebäudehülle</v>
      </c>
      <c r="F134" s="77" t="str">
        <f ca="1">IF($B134="","",VLOOKUP($B134,'1_CCC'!$C$8:$K$79,$F$1))</f>
        <v>Thermische Qualität, Dämmung, Fensterdisposition, Verglasung, Luftdichtheit</v>
      </c>
      <c r="G134" s="250" t="str">
        <f ca="1">INDIRECT($G$1&amp;$C134)</f>
        <v>x</v>
      </c>
      <c r="H134" s="250"/>
      <c r="I134" s="250">
        <f ca="1">INDIRECT($I$1&amp;$C134)</f>
        <v>0</v>
      </c>
      <c r="J134" s="256"/>
      <c r="K134" s="254"/>
      <c r="L134" s="254"/>
      <c r="M134" s="254"/>
      <c r="N134" s="252"/>
    </row>
    <row r="135" spans="1:14" ht="20.100000000000001" customHeight="1" x14ac:dyDescent="0.2">
      <c r="A135" s="251"/>
      <c r="B135" s="82">
        <v>11</v>
      </c>
      <c r="C135" s="251"/>
      <c r="D135" s="83"/>
      <c r="E135" s="133" t="str">
        <f ca="1">IF($B135="","",VLOOKUP($B135,'1_CCC'!$C$8:$K$79,$E$1))</f>
        <v>Energieversorgung</v>
      </c>
      <c r="F135" s="77" t="str">
        <f ca="1">IF($B135="","",VLOOKUP($B135,'1_CCC'!$C$8:$K$79,$F$1))</f>
        <v>Energieträger, Art der Versorgung, Energiespeicher, Lastmanagement, Smart Grid, Versorgungssicherheit</v>
      </c>
      <c r="G135" s="250"/>
      <c r="H135" s="250"/>
      <c r="I135" s="250"/>
      <c r="J135" s="257"/>
      <c r="K135" s="255"/>
      <c r="L135" s="255"/>
      <c r="M135" s="255"/>
      <c r="N135" s="253"/>
    </row>
    <row r="136" spans="1:14" s="86" customFormat="1" ht="6.95" customHeight="1" x14ac:dyDescent="0.2">
      <c r="A136" s="84"/>
      <c r="B136" s="82" t="s">
        <v>40</v>
      </c>
      <c r="C136" s="84"/>
      <c r="D136" s="83"/>
      <c r="E136" s="135" t="str">
        <f>IF($B136="","",VLOOKUP($B136,'1_CCC'!$C$8:$K$79,$E$1))</f>
        <v/>
      </c>
      <c r="F136" s="78" t="str">
        <f>IF($B136="","",VLOOKUP($B136,'1_CCC'!$C$8:$K$79,$F$1))</f>
        <v/>
      </c>
      <c r="G136" s="85"/>
      <c r="H136" s="85"/>
      <c r="I136" s="85"/>
      <c r="J136" s="129"/>
      <c r="K136" s="144"/>
      <c r="L136" s="144"/>
      <c r="M136" s="144"/>
      <c r="N136" s="144"/>
    </row>
    <row r="137" spans="1:14" ht="20.100000000000001" customHeight="1" x14ac:dyDescent="0.2">
      <c r="A137" s="251">
        <f>A134+1</f>
        <v>42</v>
      </c>
      <c r="B137" s="82">
        <v>3</v>
      </c>
      <c r="C137" s="251" t="str">
        <f>VLOOKUP(A137,bezug_pyramide,3,FALSE)</f>
        <v>AC35</v>
      </c>
      <c r="D137" s="83"/>
      <c r="E137" s="133" t="str">
        <f ca="1">IF($B137="","",VLOOKUP($B137,'1_CCC'!$C$8:$K$79,$E$1))</f>
        <v>Gebäudehülle</v>
      </c>
      <c r="F137" s="77" t="str">
        <f ca="1">IF($B137="","",VLOOKUP($B137,'1_CCC'!$C$8:$K$79,$F$1))</f>
        <v>Thermische Qualität, Dämmung, Fensterdisposition, Verglasung, Luftdichtheit</v>
      </c>
      <c r="G137" s="250" t="str">
        <f ca="1">INDIRECT($G$1&amp;$C137)</f>
        <v>o</v>
      </c>
      <c r="H137" s="250"/>
      <c r="I137" s="250">
        <f ca="1">INDIRECT($I$1&amp;$C137)</f>
        <v>0</v>
      </c>
      <c r="J137" s="256"/>
      <c r="K137" s="254"/>
      <c r="L137" s="254"/>
      <c r="M137" s="254"/>
      <c r="N137" s="252"/>
    </row>
    <row r="138" spans="1:14" ht="20.100000000000001" customHeight="1" x14ac:dyDescent="0.2">
      <c r="A138" s="251"/>
      <c r="B138" s="82">
        <v>12</v>
      </c>
      <c r="C138" s="251"/>
      <c r="D138" s="83"/>
      <c r="E138" s="133" t="str">
        <f ca="1">IF($B138="","",VLOOKUP($B138,'1_CCC'!$C$8:$K$79,$E$1))</f>
        <v>Erneuerbare Energien</v>
      </c>
      <c r="F138" s="77" t="str">
        <f ca="1">IF($B138="","",VLOOKUP($B138,'1_CCC'!$C$8:$K$79,$F$1))</f>
        <v xml:space="preserve">Lokale Potenziale/Kapazitäten, spezifische Bedingungen am Standort, auf dem Grundstück </v>
      </c>
      <c r="G138" s="250"/>
      <c r="H138" s="250"/>
      <c r="I138" s="250"/>
      <c r="J138" s="257"/>
      <c r="K138" s="255"/>
      <c r="L138" s="255"/>
      <c r="M138" s="255"/>
      <c r="N138" s="253"/>
    </row>
    <row r="139" spans="1:14" s="86" customFormat="1" ht="6.95" customHeight="1" x14ac:dyDescent="0.2">
      <c r="A139" s="84"/>
      <c r="B139" s="82" t="s">
        <v>40</v>
      </c>
      <c r="C139" s="84"/>
      <c r="D139" s="83"/>
      <c r="E139" s="135" t="str">
        <f>IF($B139="","",VLOOKUP($B139,'1_CCC'!$C$8:$K$79,$E$1))</f>
        <v/>
      </c>
      <c r="F139" s="78" t="str">
        <f>IF($B139="","",VLOOKUP($B139,'1_CCC'!$C$8:$K$79,$F$1))</f>
        <v/>
      </c>
      <c r="G139" s="85"/>
      <c r="H139" s="85"/>
      <c r="I139" s="85"/>
      <c r="J139" s="129"/>
      <c r="K139" s="144"/>
      <c r="L139" s="144"/>
      <c r="M139" s="144"/>
      <c r="N139" s="144"/>
    </row>
    <row r="140" spans="1:14" ht="20.100000000000001" customHeight="1" x14ac:dyDescent="0.2">
      <c r="A140" s="251">
        <f>A137+1</f>
        <v>43</v>
      </c>
      <c r="B140" s="82">
        <v>3</v>
      </c>
      <c r="C140" s="251" t="str">
        <f>VLOOKUP(A140,bezug_pyramide,3,FALSE)</f>
        <v>AE37</v>
      </c>
      <c r="D140" s="83"/>
      <c r="E140" s="133" t="str">
        <f ca="1">IF($B140="","",VLOOKUP($B140,'1_CCC'!$C$8:$K$79,$E$1))</f>
        <v>Gebäudehülle</v>
      </c>
      <c r="F140" s="77" t="str">
        <f ca="1">IF($B140="","",VLOOKUP($B140,'1_CCC'!$C$8:$K$79,$F$1))</f>
        <v>Thermische Qualität, Dämmung, Fensterdisposition, Verglasung, Luftdichtheit</v>
      </c>
      <c r="G140" s="250" t="str">
        <f ca="1">INDIRECT($G$1&amp;$C140)</f>
        <v>+</v>
      </c>
      <c r="H140" s="250"/>
      <c r="I140" s="250">
        <f ca="1">INDIRECT($I$1&amp;$C140)</f>
        <v>0</v>
      </c>
      <c r="J140" s="256"/>
      <c r="K140" s="254"/>
      <c r="L140" s="254"/>
      <c r="M140" s="254"/>
      <c r="N140" s="252"/>
    </row>
    <row r="141" spans="1:14" ht="20.100000000000001" customHeight="1" x14ac:dyDescent="0.2">
      <c r="A141" s="251"/>
      <c r="B141" s="82">
        <v>13</v>
      </c>
      <c r="C141" s="251"/>
      <c r="D141" s="83"/>
      <c r="E141" s="133" t="str">
        <f ca="1">IF($B141="","",VLOOKUP($B141,'1_CCC'!$C$8:$K$79,$E$1))</f>
        <v>Heizen &amp; Warmwasser</v>
      </c>
      <c r="F141" s="77" t="str">
        <f ca="1">IF($B141="","",VLOOKUP($B141,'1_CCC'!$C$8:$K$79,$F$1))</f>
        <v>Konzepte für passive und aktive Systeme zum Heizen sowie für die Warmwasserbereitstellung</v>
      </c>
      <c r="G141" s="250"/>
      <c r="H141" s="250"/>
      <c r="I141" s="250"/>
      <c r="J141" s="257"/>
      <c r="K141" s="255"/>
      <c r="L141" s="255"/>
      <c r="M141" s="255"/>
      <c r="N141" s="253"/>
    </row>
    <row r="142" spans="1:14" s="86" customFormat="1" ht="6.95" customHeight="1" x14ac:dyDescent="0.2">
      <c r="A142" s="84"/>
      <c r="B142" s="82" t="s">
        <v>40</v>
      </c>
      <c r="C142" s="84"/>
      <c r="D142" s="83"/>
      <c r="E142" s="135" t="str">
        <f>IF($B142="","",VLOOKUP($B142,'1_CCC'!$C$8:$K$79,$E$1))</f>
        <v/>
      </c>
      <c r="F142" s="78" t="str">
        <f>IF($B142="","",VLOOKUP($B142,'1_CCC'!$C$8:$K$79,$F$1))</f>
        <v/>
      </c>
      <c r="G142" s="85"/>
      <c r="H142" s="85"/>
      <c r="I142" s="85"/>
      <c r="J142" s="129"/>
      <c r="K142" s="144"/>
      <c r="L142" s="144"/>
      <c r="M142" s="144"/>
      <c r="N142" s="144"/>
    </row>
    <row r="143" spans="1:14" ht="20.100000000000001" customHeight="1" x14ac:dyDescent="0.2">
      <c r="A143" s="251">
        <f>A140+1</f>
        <v>44</v>
      </c>
      <c r="B143" s="82">
        <v>3</v>
      </c>
      <c r="C143" s="251" t="str">
        <f>VLOOKUP(A143,bezug_pyramide,3,FALSE)</f>
        <v>AG39</v>
      </c>
      <c r="D143" s="83"/>
      <c r="E143" s="133" t="str">
        <f ca="1">IF($B143="","",VLOOKUP($B143,'1_CCC'!$C$8:$K$79,$E$1))</f>
        <v>Gebäudehülle</v>
      </c>
      <c r="F143" s="77" t="str">
        <f ca="1">IF($B143="","",VLOOKUP($B143,'1_CCC'!$C$8:$K$79,$F$1))</f>
        <v>Thermische Qualität, Dämmung, Fensterdisposition, Verglasung, Luftdichtheit</v>
      </c>
      <c r="G143" s="250" t="str">
        <f ca="1">INDIRECT($G$1&amp;$C143)</f>
        <v>+</v>
      </c>
      <c r="H143" s="250"/>
      <c r="I143" s="250">
        <f ca="1">INDIRECT($I$1&amp;$C143)</f>
        <v>0</v>
      </c>
      <c r="J143" s="256"/>
      <c r="K143" s="254"/>
      <c r="L143" s="254"/>
      <c r="M143" s="254"/>
      <c r="N143" s="252"/>
    </row>
    <row r="144" spans="1:14" ht="20.100000000000001" customHeight="1" x14ac:dyDescent="0.2">
      <c r="A144" s="251"/>
      <c r="B144" s="82">
        <v>14</v>
      </c>
      <c r="C144" s="251"/>
      <c r="D144" s="83"/>
      <c r="E144" s="133" t="str">
        <f ca="1">IF($B144="","",VLOOKUP($B144,'1_CCC'!$C$8:$K$79,$E$1))</f>
        <v>Kühlen &amp; Entwärmen</v>
      </c>
      <c r="F144" s="77" t="str">
        <f ca="1">IF($B144="","",VLOOKUP($B144,'1_CCC'!$C$8:$K$79,$F$1))</f>
        <v>Konzepte für passive und aktive Systeme zum Kühlen, Einbezug Geothermie und Nachtlüftung</v>
      </c>
      <c r="G144" s="250"/>
      <c r="H144" s="250"/>
      <c r="I144" s="250"/>
      <c r="J144" s="257"/>
      <c r="K144" s="255"/>
      <c r="L144" s="255"/>
      <c r="M144" s="255"/>
      <c r="N144" s="253"/>
    </row>
    <row r="145" spans="1:14" s="86" customFormat="1" ht="6.95" customHeight="1" x14ac:dyDescent="0.2">
      <c r="A145" s="84"/>
      <c r="B145" s="82" t="s">
        <v>40</v>
      </c>
      <c r="C145" s="84"/>
      <c r="D145" s="83"/>
      <c r="E145" s="135" t="str">
        <f>IF($B145="","",VLOOKUP($B145,'1_CCC'!$C$8:$K$79,$E$1))</f>
        <v/>
      </c>
      <c r="F145" s="78" t="str">
        <f>IF($B145="","",VLOOKUP($B145,'1_CCC'!$C$8:$K$79,$F$1))</f>
        <v/>
      </c>
      <c r="G145" s="85"/>
      <c r="H145" s="85"/>
      <c r="I145" s="85"/>
      <c r="J145" s="129"/>
      <c r="K145" s="144"/>
      <c r="L145" s="144"/>
      <c r="M145" s="144"/>
      <c r="N145" s="144"/>
    </row>
    <row r="146" spans="1:14" ht="20.100000000000001" customHeight="1" x14ac:dyDescent="0.2">
      <c r="A146" s="251">
        <f>A143+1</f>
        <v>45</v>
      </c>
      <c r="B146" s="82">
        <v>3</v>
      </c>
      <c r="C146" s="251" t="str">
        <f>VLOOKUP(A146,bezug_pyramide,3,FALSE)</f>
        <v>AI41</v>
      </c>
      <c r="D146" s="83"/>
      <c r="E146" s="133" t="str">
        <f ca="1">IF($B146="","",VLOOKUP($B146,'1_CCC'!$C$8:$K$79,$E$1))</f>
        <v>Gebäudehülle</v>
      </c>
      <c r="F146" s="77" t="str">
        <f ca="1">IF($B146="","",VLOOKUP($B146,'1_CCC'!$C$8:$K$79,$F$1))</f>
        <v>Thermische Qualität, Dämmung, Fensterdisposition, Verglasung, Luftdichtheit</v>
      </c>
      <c r="G146" s="250" t="str">
        <f ca="1">INDIRECT($G$1&amp;$C146)</f>
        <v>-</v>
      </c>
      <c r="H146" s="250"/>
      <c r="I146" s="250">
        <f ca="1">INDIRECT($I$1&amp;$C146)</f>
        <v>0</v>
      </c>
      <c r="J146" s="256"/>
      <c r="K146" s="254"/>
      <c r="L146" s="254"/>
      <c r="M146" s="254"/>
      <c r="N146" s="252"/>
    </row>
    <row r="147" spans="1:14" ht="20.100000000000001" customHeight="1" x14ac:dyDescent="0.2">
      <c r="A147" s="251"/>
      <c r="B147" s="82">
        <v>15</v>
      </c>
      <c r="C147" s="251"/>
      <c r="D147" s="83"/>
      <c r="E147" s="133" t="str">
        <f ca="1">IF($B147="","",VLOOKUP($B147,'1_CCC'!$C$8:$K$79,$E$1))</f>
        <v>Mechanische Lüftung</v>
      </c>
      <c r="F147" s="77" t="str">
        <f ca="1">IF($B147="","",VLOOKUP($B147,'1_CCC'!$C$8:$K$79,$F$1))</f>
        <v>Frischluftversorgung und Art
der Luftverteilung, Filterung, WRG, Hybride Systeme</v>
      </c>
      <c r="G147" s="250"/>
      <c r="H147" s="250"/>
      <c r="I147" s="250"/>
      <c r="J147" s="257"/>
      <c r="K147" s="255"/>
      <c r="L147" s="255"/>
      <c r="M147" s="255"/>
      <c r="N147" s="253"/>
    </row>
    <row r="148" spans="1:14" s="86" customFormat="1" ht="6.95" customHeight="1" x14ac:dyDescent="0.2">
      <c r="A148" s="84"/>
      <c r="B148" s="82" t="s">
        <v>40</v>
      </c>
      <c r="C148" s="84"/>
      <c r="D148" s="83"/>
      <c r="E148" s="135" t="str">
        <f>IF($B148="","",VLOOKUP($B148,'1_CCC'!$C$8:$K$79,$E$1))</f>
        <v/>
      </c>
      <c r="F148" s="78" t="str">
        <f>IF($B148="","",VLOOKUP($B148,'1_CCC'!$C$8:$K$79,$F$1))</f>
        <v/>
      </c>
      <c r="G148" s="85"/>
      <c r="H148" s="85"/>
      <c r="I148" s="85"/>
      <c r="J148" s="129"/>
      <c r="K148" s="144"/>
      <c r="L148" s="144"/>
      <c r="M148" s="144"/>
      <c r="N148" s="144"/>
    </row>
    <row r="149" spans="1:14" ht="20.100000000000001" customHeight="1" x14ac:dyDescent="0.2">
      <c r="A149" s="251">
        <f>A146+1</f>
        <v>46</v>
      </c>
      <c r="B149" s="82">
        <v>3</v>
      </c>
      <c r="C149" s="251" t="str">
        <f>VLOOKUP(A149,bezug_pyramide,3,FALSE)</f>
        <v>AK43</v>
      </c>
      <c r="D149" s="83"/>
      <c r="E149" s="133" t="str">
        <f ca="1">IF($B149="","",VLOOKUP($B149,'1_CCC'!$C$8:$K$79,$E$1))</f>
        <v>Gebäudehülle</v>
      </c>
      <c r="F149" s="77" t="str">
        <f ca="1">IF($B149="","",VLOOKUP($B149,'1_CCC'!$C$8:$K$79,$F$1))</f>
        <v>Thermische Qualität, Dämmung, Fensterdisposition, Verglasung, Luftdichtheit</v>
      </c>
      <c r="G149" s="250" t="str">
        <f ca="1">INDIRECT($G$1&amp;$C149)</f>
        <v>O</v>
      </c>
      <c r="H149" s="250"/>
      <c r="I149" s="250">
        <f ca="1">INDIRECT($I$1&amp;$C149)</f>
        <v>0</v>
      </c>
      <c r="J149" s="256"/>
      <c r="K149" s="254"/>
      <c r="L149" s="254"/>
      <c r="M149" s="254"/>
      <c r="N149" s="252"/>
    </row>
    <row r="150" spans="1:14" ht="20.100000000000001" customHeight="1" x14ac:dyDescent="0.2">
      <c r="A150" s="251"/>
      <c r="B150" s="82">
        <v>16</v>
      </c>
      <c r="C150" s="251"/>
      <c r="D150" s="83"/>
      <c r="E150" s="133" t="str">
        <f ca="1">IF($B150="","",VLOOKUP($B150,'1_CCC'!$C$8:$K$79,$E$1))</f>
        <v>Wasserkonzept</v>
      </c>
      <c r="F150" s="77" t="str">
        <f ca="1">IF($B150="","",VLOOKUP($B150,'1_CCC'!$C$8:$K$79,$F$1))</f>
        <v>Infrastruktur Ver- und Entsorgung,
Regenwasser-/Abwassernutzung
Biologische Klärung, Recycling</v>
      </c>
      <c r="G150" s="250"/>
      <c r="H150" s="250"/>
      <c r="I150" s="250"/>
      <c r="J150" s="257"/>
      <c r="K150" s="255"/>
      <c r="L150" s="255"/>
      <c r="M150" s="255"/>
      <c r="N150" s="253"/>
    </row>
    <row r="151" spans="1:14" s="86" customFormat="1" ht="6.95" customHeight="1" x14ac:dyDescent="0.2">
      <c r="A151" s="84"/>
      <c r="B151" s="82" t="s">
        <v>40</v>
      </c>
      <c r="C151" s="84"/>
      <c r="D151" s="83"/>
      <c r="E151" s="135" t="str">
        <f>IF($B151="","",VLOOKUP($B151,'1_CCC'!$C$8:$K$79,$E$1))</f>
        <v/>
      </c>
      <c r="F151" s="78" t="str">
        <f>IF($B151="","",VLOOKUP($B151,'1_CCC'!$C$8:$K$79,$F$1))</f>
        <v/>
      </c>
      <c r="G151" s="85"/>
      <c r="H151" s="85"/>
      <c r="I151" s="85"/>
      <c r="J151" s="129"/>
      <c r="K151" s="144"/>
      <c r="L151" s="144"/>
      <c r="M151" s="144"/>
      <c r="N151" s="144"/>
    </row>
    <row r="152" spans="1:14" ht="20.100000000000001" customHeight="1" x14ac:dyDescent="0.2">
      <c r="A152" s="251">
        <f>A149+1</f>
        <v>47</v>
      </c>
      <c r="B152" s="82">
        <v>3</v>
      </c>
      <c r="C152" s="251" t="str">
        <f>VLOOKUP(A152,bezug_pyramide,3,FALSE)</f>
        <v>AM45</v>
      </c>
      <c r="D152" s="83"/>
      <c r="E152" s="133" t="str">
        <f ca="1">IF($B152="","",VLOOKUP($B152,'1_CCC'!$C$8:$K$79,$E$1))</f>
        <v>Gebäudehülle</v>
      </c>
      <c r="F152" s="77" t="str">
        <f ca="1">IF($B152="","",VLOOKUP($B152,'1_CCC'!$C$8:$K$79,$F$1))</f>
        <v>Thermische Qualität, Dämmung, Fensterdisposition, Verglasung, Luftdichtheit</v>
      </c>
      <c r="G152" s="250" t="str">
        <f ca="1">INDIRECT($G$1&amp;$C152)</f>
        <v>X</v>
      </c>
      <c r="H152" s="250"/>
      <c r="I152" s="250">
        <f ca="1">INDIRECT($I$1&amp;$C152)</f>
        <v>0</v>
      </c>
      <c r="J152" s="256"/>
      <c r="K152" s="254"/>
      <c r="L152" s="254"/>
      <c r="M152" s="254"/>
      <c r="N152" s="252"/>
    </row>
    <row r="153" spans="1:14" ht="20.100000000000001" customHeight="1" x14ac:dyDescent="0.2">
      <c r="A153" s="251"/>
      <c r="B153" s="82">
        <v>17</v>
      </c>
      <c r="C153" s="251"/>
      <c r="D153" s="83"/>
      <c r="E153" s="133" t="str">
        <f ca="1">IF($B153="","",VLOOKUP($B153,'1_CCC'!$C$8:$K$79,$E$1))</f>
        <v>Reinigungskonzept</v>
      </c>
      <c r="F153" s="77" t="str">
        <f ca="1">IF($B153="","",VLOOKUP($B153,'1_CCC'!$C$8:$K$79,$F$1))</f>
        <v>Robustheit, Langlebigkeit, Reinigungsfreundlichkeit, -zyklen,
-mittel, Oberflächeneigenschaften</v>
      </c>
      <c r="G153" s="250"/>
      <c r="H153" s="250"/>
      <c r="I153" s="250"/>
      <c r="J153" s="257"/>
      <c r="K153" s="255"/>
      <c r="L153" s="255"/>
      <c r="M153" s="255"/>
      <c r="N153" s="253"/>
    </row>
    <row r="154" spans="1:14" s="86" customFormat="1" ht="6.95" customHeight="1" x14ac:dyDescent="0.2">
      <c r="A154" s="84"/>
      <c r="B154" s="82" t="s">
        <v>40</v>
      </c>
      <c r="C154" s="84"/>
      <c r="D154" s="83"/>
      <c r="E154" s="135" t="str">
        <f>IF($B154="","",VLOOKUP($B154,'1_CCC'!$C$8:$K$79,$E$1))</f>
        <v/>
      </c>
      <c r="F154" s="78" t="str">
        <f>IF($B154="","",VLOOKUP($B154,'1_CCC'!$C$8:$K$79,$F$1))</f>
        <v/>
      </c>
      <c r="G154" s="85"/>
      <c r="H154" s="85"/>
      <c r="I154" s="85"/>
      <c r="J154" s="129"/>
      <c r="K154" s="144"/>
      <c r="L154" s="144"/>
      <c r="M154" s="144"/>
      <c r="N154" s="144"/>
    </row>
    <row r="155" spans="1:14" ht="20.100000000000001" customHeight="1" x14ac:dyDescent="0.2">
      <c r="A155" s="251">
        <f>A152+1</f>
        <v>48</v>
      </c>
      <c r="B155" s="82">
        <v>3</v>
      </c>
      <c r="C155" s="251" t="str">
        <f>VLOOKUP(A155,bezug_pyramide,3,FALSE)</f>
        <v>AO47</v>
      </c>
      <c r="D155" s="83"/>
      <c r="E155" s="133" t="str">
        <f ca="1">IF($B155="","",VLOOKUP($B155,'1_CCC'!$C$8:$K$79,$E$1))</f>
        <v>Gebäudehülle</v>
      </c>
      <c r="F155" s="77" t="str">
        <f ca="1">IF($B155="","",VLOOKUP($B155,'1_CCC'!$C$8:$K$79,$F$1))</f>
        <v>Thermische Qualität, Dämmung, Fensterdisposition, Verglasung, Luftdichtheit</v>
      </c>
      <c r="G155" s="250" t="str">
        <f ca="1">INDIRECT($G$1&amp;$C155)</f>
        <v>-</v>
      </c>
      <c r="H155" s="250"/>
      <c r="I155" s="250">
        <f ca="1">INDIRECT($I$1&amp;$C155)</f>
        <v>0</v>
      </c>
      <c r="J155" s="256"/>
      <c r="K155" s="254"/>
      <c r="L155" s="254"/>
      <c r="M155" s="254"/>
      <c r="N155" s="252"/>
    </row>
    <row r="156" spans="1:14" ht="20.100000000000001" customHeight="1" x14ac:dyDescent="0.2">
      <c r="A156" s="251"/>
      <c r="B156" s="82">
        <v>18</v>
      </c>
      <c r="C156" s="251"/>
      <c r="D156" s="83"/>
      <c r="E156" s="133" t="str">
        <f ca="1">IF($B156="","",VLOOKUP($B156,'1_CCC'!$C$8:$K$79,$E$1))</f>
        <v>Nutzen &amp; Betreiben</v>
      </c>
      <c r="F156" s="77" t="str">
        <f ca="1">IF($B156="","",VLOOKUP($B156,'1_CCC'!$C$8:$K$79,$F$1))</f>
        <v>Energieabrechnung, Wartung, GMS, Facility Management, Monitoring, Nutzercoaching, -zufriedenheit</v>
      </c>
      <c r="G156" s="250"/>
      <c r="H156" s="250"/>
      <c r="I156" s="250"/>
      <c r="J156" s="257"/>
      <c r="K156" s="255"/>
      <c r="L156" s="255"/>
      <c r="M156" s="255"/>
      <c r="N156" s="253"/>
    </row>
    <row r="157" spans="1:14" s="86" customFormat="1" ht="6.95" customHeight="1" thickBot="1" x14ac:dyDescent="0.25">
      <c r="A157" s="87"/>
      <c r="B157" s="83" t="s">
        <v>40</v>
      </c>
      <c r="C157" s="87"/>
      <c r="D157" s="83"/>
      <c r="E157" s="139" t="str">
        <f>IF($B157="","",VLOOKUP($B157,'1_CCC'!$C$8:$K$79,$E$1))</f>
        <v/>
      </c>
      <c r="F157" s="79" t="str">
        <f>IF($B157="","",VLOOKUP($B157,'1_CCC'!$C$8:$K$79,$F$1))</f>
        <v/>
      </c>
      <c r="G157" s="88"/>
      <c r="H157" s="88"/>
      <c r="I157" s="88"/>
      <c r="J157" s="89"/>
      <c r="K157" s="146"/>
      <c r="L157" s="146"/>
      <c r="M157" s="146"/>
      <c r="N157" s="146"/>
    </row>
    <row r="158" spans="1:14" s="76" customFormat="1" ht="33" customHeight="1" thickBot="1" x14ac:dyDescent="0.3">
      <c r="A158" s="170">
        <f>B158</f>
        <v>4</v>
      </c>
      <c r="B158" s="74">
        <f>B160</f>
        <v>4</v>
      </c>
      <c r="C158" s="74"/>
      <c r="D158" s="74"/>
      <c r="E158" s="128" t="str">
        <f ca="1">IF(VLOOKUP($B158,'1_CCC'!$C$8:$AY$79,$A$1,FALSE)="","",VLOOKUP($B158,'1_CCC'!$C$8:$AY$79,$A$1,FALSE))</f>
        <v>Bausystem &amp; Konstruktion</v>
      </c>
      <c r="F158" s="75"/>
      <c r="G158" s="73"/>
      <c r="H158" s="75"/>
      <c r="I158" s="75"/>
      <c r="J158" s="130" t="str">
        <f>IF(VLOOKUP($B158,'1_CCC'!$C$8:$AY$79,$J$1,FALSE)="","",VLOOKUP($B158,'1_CCC'!$C$8:$AY$79,$J$1,FALSE))</f>
        <v/>
      </c>
      <c r="K158" s="145"/>
      <c r="L158" s="145"/>
      <c r="M158" s="145"/>
      <c r="N158" s="145"/>
    </row>
    <row r="159" spans="1:14" s="76" customFormat="1" ht="6.95" customHeight="1" x14ac:dyDescent="0.25">
      <c r="A159" s="171"/>
      <c r="B159" s="74"/>
      <c r="C159" s="74"/>
      <c r="D159" s="74"/>
      <c r="E159" s="73"/>
      <c r="F159" s="75"/>
      <c r="G159" s="73"/>
      <c r="H159" s="75"/>
      <c r="I159" s="75"/>
      <c r="J159" s="127"/>
      <c r="K159" s="145"/>
      <c r="L159" s="145"/>
      <c r="M159" s="145"/>
      <c r="N159" s="145"/>
    </row>
    <row r="160" spans="1:14" ht="20.100000000000001" customHeight="1" x14ac:dyDescent="0.2">
      <c r="A160" s="251">
        <f>A155+1</f>
        <v>49</v>
      </c>
      <c r="B160" s="82">
        <v>4</v>
      </c>
      <c r="C160" s="251" t="str">
        <f>VLOOKUP(A160,bezug_pyramide,3,FALSE)</f>
        <v>M23</v>
      </c>
      <c r="D160" s="83"/>
      <c r="E160" s="133" t="str">
        <f ca="1">IF($B160="","",VLOOKUP($B160,'1_CCC'!$C$8:$K$79,$E$1))</f>
        <v>Bausystem &amp; Konstruktion</v>
      </c>
      <c r="F160" s="77" t="str">
        <f ca="1">IF($B160="","",VLOOKUP($B160,'1_CCC'!$C$8:$K$79,$F$1))</f>
        <v xml:space="preserve">Bauweise, Raster / Achsmaß, Materialien, Speichermasse, Graue Energie,  Lebenszyklus </v>
      </c>
      <c r="G160" s="250" t="str">
        <f ca="1">INDIRECT($G$1&amp;$C160)</f>
        <v>-</v>
      </c>
      <c r="H160" s="250"/>
      <c r="I160" s="250">
        <f ca="1">INDIRECT($I$1&amp;$C160)</f>
        <v>0</v>
      </c>
      <c r="J160" s="256"/>
      <c r="K160" s="254"/>
      <c r="L160" s="254"/>
      <c r="M160" s="254"/>
      <c r="N160" s="252"/>
    </row>
    <row r="161" spans="1:14" ht="20.100000000000001" customHeight="1" x14ac:dyDescent="0.2">
      <c r="A161" s="251"/>
      <c r="B161" s="82">
        <v>5</v>
      </c>
      <c r="C161" s="251"/>
      <c r="D161" s="83"/>
      <c r="E161" s="133" t="str">
        <f ca="1">IF($B161="","",VLOOKUP($B161,'1_CCC'!$C$8:$K$79,$E$1))</f>
        <v>Flächeneffizienz</v>
      </c>
      <c r="F161" s="77" t="str">
        <f ca="1">IF($B161="","",VLOOKUP($B161,'1_CCC'!$C$8:$K$79,$F$1))</f>
        <v>Raumnutzung, Größe, Struktur,
Funktion, Ausstattung</v>
      </c>
      <c r="G161" s="250"/>
      <c r="H161" s="250"/>
      <c r="I161" s="250"/>
      <c r="J161" s="257"/>
      <c r="K161" s="255"/>
      <c r="L161" s="255"/>
      <c r="M161" s="255"/>
      <c r="N161" s="253"/>
    </row>
    <row r="162" spans="1:14" s="86" customFormat="1" ht="6.95" customHeight="1" x14ac:dyDescent="0.2">
      <c r="A162" s="84"/>
      <c r="B162" s="82" t="s">
        <v>40</v>
      </c>
      <c r="C162" s="84"/>
      <c r="D162" s="83"/>
      <c r="E162" s="135" t="str">
        <f>IF($B162="","",VLOOKUP($B162,'1_CCC'!$C$8:$K$79,$E$1))</f>
        <v/>
      </c>
      <c r="F162" s="78" t="str">
        <f>IF($B162="","",VLOOKUP($B162,'1_CCC'!$C$8:$K$79,$F$1))</f>
        <v/>
      </c>
      <c r="G162" s="85"/>
      <c r="H162" s="85"/>
      <c r="I162" s="85"/>
      <c r="J162" s="129"/>
      <c r="K162" s="144"/>
      <c r="L162" s="144"/>
      <c r="M162" s="144"/>
      <c r="N162" s="144"/>
    </row>
    <row r="163" spans="1:14" ht="20.100000000000001" customHeight="1" x14ac:dyDescent="0.2">
      <c r="A163" s="251">
        <f>A160+1</f>
        <v>50</v>
      </c>
      <c r="B163" s="82">
        <v>4</v>
      </c>
      <c r="C163" s="251" t="str">
        <f>VLOOKUP(A163,bezug_pyramide,3,FALSE)</f>
        <v>O25</v>
      </c>
      <c r="D163" s="83"/>
      <c r="E163" s="133" t="str">
        <f ca="1">IF($B163="","",VLOOKUP($B163,'1_CCC'!$C$8:$K$79,$E$1))</f>
        <v>Bausystem &amp; Konstruktion</v>
      </c>
      <c r="F163" s="77" t="str">
        <f ca="1">IF($B163="","",VLOOKUP($B163,'1_CCC'!$C$8:$K$79,$F$1))</f>
        <v xml:space="preserve">Bauweise, Raster / Achsmaß, Materialien, Speichermasse, Graue Energie,  Lebenszyklus </v>
      </c>
      <c r="G163" s="250" t="str">
        <f ca="1">INDIRECT($G$1&amp;$C163)</f>
        <v>-</v>
      </c>
      <c r="H163" s="250"/>
      <c r="I163" s="250">
        <f ca="1">INDIRECT($I$1&amp;$C163)</f>
        <v>0</v>
      </c>
      <c r="J163" s="256"/>
      <c r="K163" s="254"/>
      <c r="L163" s="254"/>
      <c r="M163" s="254"/>
      <c r="N163" s="252"/>
    </row>
    <row r="164" spans="1:14" ht="20.100000000000001" customHeight="1" x14ac:dyDescent="0.2">
      <c r="A164" s="251"/>
      <c r="B164" s="82">
        <v>6</v>
      </c>
      <c r="C164" s="251"/>
      <c r="D164" s="83"/>
      <c r="E164" s="133" t="str">
        <f ca="1">IF($B164="","",VLOOKUP($B164,'1_CCC'!$C$8:$K$79,$E$1))</f>
        <v>Flexibilität</v>
      </c>
      <c r="F164" s="77" t="str">
        <f ca="1">IF($B164="","",VLOOKUP($B164,'1_CCC'!$C$8:$K$79,$F$1))</f>
        <v>Räumliche Anpassungsfähigkeit, Nutzereinflussnahme auf räumliche Struktur, Einrichtung</v>
      </c>
      <c r="G164" s="250"/>
      <c r="H164" s="250"/>
      <c r="I164" s="250"/>
      <c r="J164" s="257"/>
      <c r="K164" s="255"/>
      <c r="L164" s="255"/>
      <c r="M164" s="255"/>
      <c r="N164" s="253"/>
    </row>
    <row r="165" spans="1:14" s="86" customFormat="1" ht="6.95" customHeight="1" x14ac:dyDescent="0.2">
      <c r="A165" s="84"/>
      <c r="B165" s="82" t="s">
        <v>40</v>
      </c>
      <c r="C165" s="84"/>
      <c r="D165" s="83"/>
      <c r="E165" s="135" t="str">
        <f>IF($B165="","",VLOOKUP($B165,'1_CCC'!$C$8:$K$79,$E$1))</f>
        <v/>
      </c>
      <c r="F165" s="78" t="str">
        <f>IF($B165="","",VLOOKUP($B165,'1_CCC'!$C$8:$K$79,$F$1))</f>
        <v/>
      </c>
      <c r="G165" s="85"/>
      <c r="H165" s="85"/>
      <c r="I165" s="85"/>
      <c r="J165" s="129"/>
      <c r="K165" s="144"/>
      <c r="L165" s="144"/>
      <c r="M165" s="144"/>
      <c r="N165" s="144"/>
    </row>
    <row r="166" spans="1:14" ht="20.100000000000001" customHeight="1" x14ac:dyDescent="0.2">
      <c r="A166" s="251">
        <f>A163+1</f>
        <v>51</v>
      </c>
      <c r="B166" s="82">
        <v>4</v>
      </c>
      <c r="C166" s="251" t="str">
        <f>VLOOKUP(A166,bezug_pyramide,3,FALSE)</f>
        <v>Q27</v>
      </c>
      <c r="D166" s="83"/>
      <c r="E166" s="133" t="str">
        <f ca="1">IF($B166="","",VLOOKUP($B166,'1_CCC'!$C$8:$K$79,$E$1))</f>
        <v>Bausystem &amp; Konstruktion</v>
      </c>
      <c r="F166" s="77" t="str">
        <f ca="1">IF($B166="","",VLOOKUP($B166,'1_CCC'!$C$8:$K$79,$F$1))</f>
        <v xml:space="preserve">Bauweise, Raster / Achsmaß, Materialien, Speichermasse, Graue Energie,  Lebenszyklus </v>
      </c>
      <c r="G166" s="250" t="str">
        <f ca="1">INDIRECT($G$1&amp;$C166)</f>
        <v>o</v>
      </c>
      <c r="H166" s="250"/>
      <c r="I166" s="250">
        <f ca="1">INDIRECT($I$1&amp;$C166)</f>
        <v>0</v>
      </c>
      <c r="J166" s="256"/>
      <c r="K166" s="254"/>
      <c r="L166" s="254"/>
      <c r="M166" s="254"/>
      <c r="N166" s="252"/>
    </row>
    <row r="167" spans="1:14" ht="20.100000000000001" customHeight="1" x14ac:dyDescent="0.2">
      <c r="A167" s="251"/>
      <c r="B167" s="82">
        <v>7</v>
      </c>
      <c r="C167" s="251"/>
      <c r="D167" s="83"/>
      <c r="E167" s="133" t="str">
        <f ca="1">IF($B167="","",VLOOKUP($B167,'1_CCC'!$C$8:$K$79,$E$1))</f>
        <v>Sonnen- &amp; Blendschutz</v>
      </c>
      <c r="F167" s="77" t="str">
        <f ca="1">IF($B167="","",VLOOKUP($B167,'1_CCC'!$C$8:$K$79,$F$1))</f>
        <v>Natürliche, bauliche, technische Vermeidung v. Raumüberheizung, Management solarer Einträge</v>
      </c>
      <c r="G167" s="250"/>
      <c r="H167" s="250"/>
      <c r="I167" s="250"/>
      <c r="J167" s="257"/>
      <c r="K167" s="255"/>
      <c r="L167" s="255"/>
      <c r="M167" s="255"/>
      <c r="N167" s="253"/>
    </row>
    <row r="168" spans="1:14" s="86" customFormat="1" ht="6.95" customHeight="1" x14ac:dyDescent="0.2">
      <c r="A168" s="84"/>
      <c r="B168" s="82" t="s">
        <v>40</v>
      </c>
      <c r="C168" s="84"/>
      <c r="D168" s="83"/>
      <c r="E168" s="135" t="str">
        <f>IF($B168="","",VLOOKUP($B168,'1_CCC'!$C$8:$K$79,$E$1))</f>
        <v/>
      </c>
      <c r="F168" s="78" t="str">
        <f>IF($B168="","",VLOOKUP($B168,'1_CCC'!$C$8:$K$79,$F$1))</f>
        <v/>
      </c>
      <c r="G168" s="85"/>
      <c r="H168" s="85"/>
      <c r="I168" s="85"/>
      <c r="J168" s="129"/>
      <c r="K168" s="144"/>
      <c r="L168" s="144"/>
      <c r="M168" s="144"/>
      <c r="N168" s="144"/>
    </row>
    <row r="169" spans="1:14" ht="20.100000000000001" customHeight="1" x14ac:dyDescent="0.2">
      <c r="A169" s="251">
        <f>A166+1</f>
        <v>52</v>
      </c>
      <c r="B169" s="82">
        <v>4</v>
      </c>
      <c r="C169" s="251" t="str">
        <f>VLOOKUP(A169,bezug_pyramide,3,FALSE)</f>
        <v>S29</v>
      </c>
      <c r="D169" s="83"/>
      <c r="E169" s="133" t="str">
        <f ca="1">IF($B169="","",VLOOKUP($B169,'1_CCC'!$C$8:$K$79,$E$1))</f>
        <v>Bausystem &amp; Konstruktion</v>
      </c>
      <c r="F169" s="77" t="str">
        <f ca="1">IF($B169="","",VLOOKUP($B169,'1_CCC'!$C$8:$K$79,$F$1))</f>
        <v xml:space="preserve">Bauweise, Raster / Achsmaß, Materialien, Speichermasse, Graue Energie,  Lebenszyklus </v>
      </c>
      <c r="G169" s="250" t="str">
        <f ca="1">INDIRECT($G$1&amp;$C169)</f>
        <v>-</v>
      </c>
      <c r="H169" s="250"/>
      <c r="I169" s="250">
        <f ca="1">INDIRECT($I$1&amp;$C169)</f>
        <v>0</v>
      </c>
      <c r="J169" s="256"/>
      <c r="K169" s="254"/>
      <c r="L169" s="254"/>
      <c r="M169" s="254"/>
      <c r="N169" s="252"/>
    </row>
    <row r="170" spans="1:14" ht="20.100000000000001" customHeight="1" x14ac:dyDescent="0.2">
      <c r="A170" s="251"/>
      <c r="B170" s="82">
        <v>8</v>
      </c>
      <c r="C170" s="251"/>
      <c r="D170" s="83"/>
      <c r="E170" s="133" t="str">
        <f ca="1">IF($B170="","",VLOOKUP($B170,'1_CCC'!$C$8:$K$79,$E$1))</f>
        <v>Tageslicht &amp; Kunstlicht</v>
      </c>
      <c r="F170" s="77" t="str">
        <f ca="1">IF($B170="","",VLOOKUP($B170,'1_CCC'!$C$8:$K$79,$F$1))</f>
        <v>Tageslichtverfügbarkeit für unter-schiedliche Nutzungen, Blendschutz, Visueller Komfort, Art der Leuchten</v>
      </c>
      <c r="G170" s="250"/>
      <c r="H170" s="250"/>
      <c r="I170" s="250"/>
      <c r="J170" s="257"/>
      <c r="K170" s="255"/>
      <c r="L170" s="255"/>
      <c r="M170" s="255"/>
      <c r="N170" s="253"/>
    </row>
    <row r="171" spans="1:14" s="86" customFormat="1" ht="6.95" customHeight="1" x14ac:dyDescent="0.2">
      <c r="A171" s="84"/>
      <c r="B171" s="82" t="s">
        <v>40</v>
      </c>
      <c r="C171" s="84"/>
      <c r="D171" s="83"/>
      <c r="E171" s="135" t="str">
        <f>IF($B171="","",VLOOKUP($B171,'1_CCC'!$C$8:$K$79,$E$1))</f>
        <v/>
      </c>
      <c r="F171" s="78" t="str">
        <f>IF($B171="","",VLOOKUP($B171,'1_CCC'!$C$8:$K$79,$F$1))</f>
        <v/>
      </c>
      <c r="G171" s="85"/>
      <c r="H171" s="85"/>
      <c r="I171" s="85"/>
      <c r="J171" s="129"/>
      <c r="K171" s="144"/>
      <c r="L171" s="144"/>
      <c r="M171" s="144"/>
      <c r="N171" s="144"/>
    </row>
    <row r="172" spans="1:14" ht="20.100000000000001" customHeight="1" x14ac:dyDescent="0.2">
      <c r="A172" s="251">
        <f>A169+1</f>
        <v>53</v>
      </c>
      <c r="B172" s="82">
        <v>4</v>
      </c>
      <c r="C172" s="251" t="str">
        <f>VLOOKUP(A172,bezug_pyramide,3,FALSE)</f>
        <v>U31</v>
      </c>
      <c r="D172" s="83"/>
      <c r="E172" s="133" t="str">
        <f ca="1">IF($B172="","",VLOOKUP($B172,'1_CCC'!$C$8:$K$79,$E$1))</f>
        <v>Bausystem &amp; Konstruktion</v>
      </c>
      <c r="F172" s="77" t="str">
        <f ca="1">IF($B172="","",VLOOKUP($B172,'1_CCC'!$C$8:$K$79,$F$1))</f>
        <v xml:space="preserve">Bauweise, Raster / Achsmaß, Materialien, Speichermasse, Graue Energie,  Lebenszyklus </v>
      </c>
      <c r="G172" s="250" t="str">
        <f ca="1">INDIRECT($G$1&amp;$C172)</f>
        <v>x</v>
      </c>
      <c r="H172" s="250"/>
      <c r="I172" s="250">
        <f ca="1">INDIRECT($I$1&amp;$C172)</f>
        <v>0</v>
      </c>
      <c r="J172" s="256"/>
      <c r="K172" s="254"/>
      <c r="L172" s="254"/>
      <c r="M172" s="254"/>
      <c r="N172" s="252"/>
    </row>
    <row r="173" spans="1:14" ht="20.100000000000001" customHeight="1" x14ac:dyDescent="0.2">
      <c r="A173" s="251"/>
      <c r="B173" s="82">
        <v>9</v>
      </c>
      <c r="C173" s="251"/>
      <c r="D173" s="83"/>
      <c r="E173" s="133" t="str">
        <f ca="1">IF($B173="","",VLOOKUP($B173,'1_CCC'!$C$8:$K$79,$E$1))</f>
        <v>Natürliche Lüftung</v>
      </c>
      <c r="F173" s="77" t="str">
        <f ca="1">IF($B173="","",VLOOKUP($B173,'1_CCC'!$C$8:$K$79,$F$1))</f>
        <v>Luftstrom in und durch das Gebäude, Qualität und Disposition, Geometrie Anordnung, Größe von Öffnungen</v>
      </c>
      <c r="G173" s="250"/>
      <c r="H173" s="250"/>
      <c r="I173" s="250"/>
      <c r="J173" s="257"/>
      <c r="K173" s="255"/>
      <c r="L173" s="255"/>
      <c r="M173" s="255"/>
      <c r="N173" s="253"/>
    </row>
    <row r="174" spans="1:14" s="86" customFormat="1" ht="6.95" customHeight="1" x14ac:dyDescent="0.2">
      <c r="A174" s="84"/>
      <c r="B174" s="82" t="s">
        <v>40</v>
      </c>
      <c r="C174" s="84"/>
      <c r="D174" s="83"/>
      <c r="E174" s="135" t="str">
        <f>IF($B174="","",VLOOKUP($B174,'1_CCC'!$C$8:$K$79,$E$1))</f>
        <v/>
      </c>
      <c r="F174" s="78" t="str">
        <f>IF($B174="","",VLOOKUP($B174,'1_CCC'!$C$8:$K$79,$F$1))</f>
        <v/>
      </c>
      <c r="G174" s="85"/>
      <c r="H174" s="85"/>
      <c r="I174" s="85"/>
      <c r="J174" s="129"/>
      <c r="K174" s="144"/>
      <c r="L174" s="144"/>
      <c r="M174" s="144"/>
      <c r="N174" s="144"/>
    </row>
    <row r="175" spans="1:14" ht="20.100000000000001" customHeight="1" x14ac:dyDescent="0.2">
      <c r="A175" s="251">
        <f>A172+1</f>
        <v>54</v>
      </c>
      <c r="B175" s="82">
        <v>4</v>
      </c>
      <c r="C175" s="251" t="str">
        <f>VLOOKUP(A175,bezug_pyramide,3,FALSE)</f>
        <v>W33</v>
      </c>
      <c r="D175" s="83"/>
      <c r="E175" s="133" t="str">
        <f ca="1">IF($B175="","",VLOOKUP($B175,'1_CCC'!$C$8:$K$79,$E$1))</f>
        <v>Bausystem &amp; Konstruktion</v>
      </c>
      <c r="F175" s="77" t="str">
        <f ca="1">IF($B175="","",VLOOKUP($B175,'1_CCC'!$C$8:$K$79,$F$1))</f>
        <v xml:space="preserve">Bauweise, Raster / Achsmaß, Materialien, Speichermasse, Graue Energie,  Lebenszyklus </v>
      </c>
      <c r="G175" s="250" t="str">
        <f ca="1">INDIRECT($G$1&amp;$C175)</f>
        <v>x</v>
      </c>
      <c r="H175" s="250"/>
      <c r="I175" s="250">
        <f ca="1">INDIRECT($I$1&amp;$C175)</f>
        <v>0</v>
      </c>
      <c r="J175" s="256"/>
      <c r="K175" s="254"/>
      <c r="L175" s="254"/>
      <c r="M175" s="254"/>
      <c r="N175" s="252"/>
    </row>
    <row r="176" spans="1:14" ht="20.100000000000001" customHeight="1" x14ac:dyDescent="0.2">
      <c r="A176" s="251"/>
      <c r="B176" s="82">
        <v>10</v>
      </c>
      <c r="C176" s="251"/>
      <c r="D176" s="83"/>
      <c r="E176" s="133" t="str">
        <f ca="1">IF($B176="","",VLOOKUP($B176,'1_CCC'!$C$8:$K$79,$E$1))</f>
        <v>Energiebedarf &amp; Verbrauch</v>
      </c>
      <c r="F176" s="77" t="str">
        <f ca="1">IF($B176="","",VLOOKUP($B176,'1_CCC'!$C$8:$K$79,$F$1))</f>
        <v>Einsparung, Optimierung TGA, Wahl Beleuchtung, Leuchtmittel, Nutzer-strom, Equipment, Messkonzept</v>
      </c>
      <c r="G176" s="250"/>
      <c r="H176" s="250"/>
      <c r="I176" s="250"/>
      <c r="J176" s="257"/>
      <c r="K176" s="255"/>
      <c r="L176" s="255"/>
      <c r="M176" s="255"/>
      <c r="N176" s="253"/>
    </row>
    <row r="177" spans="1:14" s="86" customFormat="1" ht="6.95" customHeight="1" x14ac:dyDescent="0.2">
      <c r="A177" s="84"/>
      <c r="B177" s="82" t="s">
        <v>40</v>
      </c>
      <c r="C177" s="84"/>
      <c r="D177" s="83"/>
      <c r="E177" s="135" t="str">
        <f>IF($B177="","",VLOOKUP($B177,'1_CCC'!$C$8:$K$79,$E$1))</f>
        <v/>
      </c>
      <c r="F177" s="78" t="str">
        <f>IF($B177="","",VLOOKUP($B177,'1_CCC'!$C$8:$K$79,$F$1))</f>
        <v/>
      </c>
      <c r="G177" s="85"/>
      <c r="H177" s="85"/>
      <c r="I177" s="85"/>
      <c r="J177" s="129"/>
      <c r="K177" s="144"/>
      <c r="L177" s="144"/>
      <c r="M177" s="144"/>
      <c r="N177" s="144"/>
    </row>
    <row r="178" spans="1:14" ht="20.100000000000001" customHeight="1" x14ac:dyDescent="0.2">
      <c r="A178" s="251">
        <f>A175+1</f>
        <v>55</v>
      </c>
      <c r="B178" s="82">
        <v>4</v>
      </c>
      <c r="C178" s="251" t="str">
        <f>VLOOKUP(A178,bezug_pyramide,3,FALSE)</f>
        <v>Y35</v>
      </c>
      <c r="D178" s="83"/>
      <c r="E178" s="133" t="str">
        <f ca="1">IF($B178="","",VLOOKUP($B178,'1_CCC'!$C$8:$K$79,$E$1))</f>
        <v>Bausystem &amp; Konstruktion</v>
      </c>
      <c r="F178" s="77" t="str">
        <f ca="1">IF($B178="","",VLOOKUP($B178,'1_CCC'!$C$8:$K$79,$F$1))</f>
        <v xml:space="preserve">Bauweise, Raster / Achsmaß, Materialien, Speichermasse, Graue Energie,  Lebenszyklus </v>
      </c>
      <c r="G178" s="250" t="str">
        <f ca="1">INDIRECT($G$1&amp;$C178)</f>
        <v>x</v>
      </c>
      <c r="H178" s="250"/>
      <c r="I178" s="250">
        <f ca="1">INDIRECT($I$1&amp;$C178)</f>
        <v>0</v>
      </c>
      <c r="J178" s="256"/>
      <c r="K178" s="254"/>
      <c r="L178" s="254"/>
      <c r="M178" s="254"/>
      <c r="N178" s="252"/>
    </row>
    <row r="179" spans="1:14" ht="20.100000000000001" customHeight="1" x14ac:dyDescent="0.2">
      <c r="A179" s="251"/>
      <c r="B179" s="82">
        <v>11</v>
      </c>
      <c r="C179" s="251"/>
      <c r="D179" s="83"/>
      <c r="E179" s="133" t="str">
        <f ca="1">IF($B179="","",VLOOKUP($B179,'1_CCC'!$C$8:$K$79,$E$1))</f>
        <v>Energieversorgung</v>
      </c>
      <c r="F179" s="77" t="str">
        <f ca="1">IF($B179="","",VLOOKUP($B179,'1_CCC'!$C$8:$K$79,$F$1))</f>
        <v>Energieträger, Art der Versorgung, Energiespeicher, Lastmanagement, Smart Grid, Versorgungssicherheit</v>
      </c>
      <c r="G179" s="250"/>
      <c r="H179" s="250"/>
      <c r="I179" s="250"/>
      <c r="J179" s="257"/>
      <c r="K179" s="255"/>
      <c r="L179" s="255"/>
      <c r="M179" s="255"/>
      <c r="N179" s="253"/>
    </row>
    <row r="180" spans="1:14" s="86" customFormat="1" ht="6.95" customHeight="1" x14ac:dyDescent="0.2">
      <c r="A180" s="84"/>
      <c r="B180" s="82" t="s">
        <v>40</v>
      </c>
      <c r="C180" s="84"/>
      <c r="D180" s="83"/>
      <c r="E180" s="135" t="str">
        <f>IF($B180="","",VLOOKUP($B180,'1_CCC'!$C$8:$K$79,$E$1))</f>
        <v/>
      </c>
      <c r="F180" s="78" t="str">
        <f>IF($B180="","",VLOOKUP($B180,'1_CCC'!$C$8:$K$79,$F$1))</f>
        <v/>
      </c>
      <c r="G180" s="85"/>
      <c r="H180" s="85"/>
      <c r="I180" s="85"/>
      <c r="J180" s="129"/>
      <c r="K180" s="144"/>
      <c r="L180" s="144"/>
      <c r="M180" s="144"/>
      <c r="N180" s="144"/>
    </row>
    <row r="181" spans="1:14" ht="20.100000000000001" customHeight="1" x14ac:dyDescent="0.2">
      <c r="A181" s="251">
        <f>A178+1</f>
        <v>56</v>
      </c>
      <c r="B181" s="82">
        <v>4</v>
      </c>
      <c r="C181" s="251" t="str">
        <f>VLOOKUP(A181,bezug_pyramide,3,FALSE)</f>
        <v>AA37</v>
      </c>
      <c r="D181" s="83"/>
      <c r="E181" s="133" t="str">
        <f ca="1">IF($B181="","",VLOOKUP($B181,'1_CCC'!$C$8:$K$79,$E$1))</f>
        <v>Bausystem &amp; Konstruktion</v>
      </c>
      <c r="F181" s="77" t="str">
        <f ca="1">IF($B181="","",VLOOKUP($B181,'1_CCC'!$C$8:$K$79,$F$1))</f>
        <v xml:space="preserve">Bauweise, Raster / Achsmaß, Materialien, Speichermasse, Graue Energie,  Lebenszyklus </v>
      </c>
      <c r="G181" s="250" t="str">
        <f ca="1">INDIRECT($G$1&amp;$C181)</f>
        <v>x</v>
      </c>
      <c r="H181" s="250"/>
      <c r="I181" s="250">
        <f ca="1">INDIRECT($I$1&amp;$C181)</f>
        <v>0</v>
      </c>
      <c r="J181" s="256"/>
      <c r="K181" s="254"/>
      <c r="L181" s="254"/>
      <c r="M181" s="254"/>
      <c r="N181" s="252"/>
    </row>
    <row r="182" spans="1:14" ht="20.100000000000001" customHeight="1" x14ac:dyDescent="0.2">
      <c r="A182" s="251"/>
      <c r="B182" s="82">
        <v>12</v>
      </c>
      <c r="C182" s="251"/>
      <c r="D182" s="83"/>
      <c r="E182" s="133" t="str">
        <f ca="1">IF($B182="","",VLOOKUP($B182,'1_CCC'!$C$8:$K$79,$E$1))</f>
        <v>Erneuerbare Energien</v>
      </c>
      <c r="F182" s="77" t="str">
        <f ca="1">IF($B182="","",VLOOKUP($B182,'1_CCC'!$C$8:$K$79,$F$1))</f>
        <v xml:space="preserve">Lokale Potenziale/Kapazitäten, spezifische Bedingungen am Standort, auf dem Grundstück </v>
      </c>
      <c r="G182" s="250"/>
      <c r="H182" s="250"/>
      <c r="I182" s="250"/>
      <c r="J182" s="257"/>
      <c r="K182" s="255"/>
      <c r="L182" s="255"/>
      <c r="M182" s="255"/>
      <c r="N182" s="253"/>
    </row>
    <row r="183" spans="1:14" s="86" customFormat="1" ht="6.95" customHeight="1" x14ac:dyDescent="0.2">
      <c r="A183" s="84"/>
      <c r="B183" s="82" t="s">
        <v>40</v>
      </c>
      <c r="C183" s="84"/>
      <c r="D183" s="83"/>
      <c r="E183" s="135" t="str">
        <f>IF($B183="","",VLOOKUP($B183,'1_CCC'!$C$8:$K$79,$E$1))</f>
        <v/>
      </c>
      <c r="F183" s="78" t="str">
        <f>IF($B183="","",VLOOKUP($B183,'1_CCC'!$C$8:$K$79,$F$1))</f>
        <v/>
      </c>
      <c r="G183" s="85"/>
      <c r="H183" s="85"/>
      <c r="I183" s="85"/>
      <c r="J183" s="129"/>
      <c r="K183" s="144"/>
      <c r="L183" s="144"/>
      <c r="M183" s="144"/>
      <c r="N183" s="144"/>
    </row>
    <row r="184" spans="1:14" ht="20.100000000000001" customHeight="1" x14ac:dyDescent="0.2">
      <c r="A184" s="251">
        <f>A181+1</f>
        <v>57</v>
      </c>
      <c r="B184" s="82">
        <v>4</v>
      </c>
      <c r="C184" s="251" t="str">
        <f>VLOOKUP(A184,bezug_pyramide,3,FALSE)</f>
        <v>AC39</v>
      </c>
      <c r="D184" s="83"/>
      <c r="E184" s="133" t="str">
        <f ca="1">IF($B184="","",VLOOKUP($B184,'1_CCC'!$C$8:$K$79,$E$1))</f>
        <v>Bausystem &amp; Konstruktion</v>
      </c>
      <c r="F184" s="77" t="str">
        <f ca="1">IF($B184="","",VLOOKUP($B184,'1_CCC'!$C$8:$K$79,$F$1))</f>
        <v xml:space="preserve">Bauweise, Raster / Achsmaß, Materialien, Speichermasse, Graue Energie,  Lebenszyklus </v>
      </c>
      <c r="G184" s="250" t="str">
        <f ca="1">INDIRECT($G$1&amp;$C184)</f>
        <v>o</v>
      </c>
      <c r="H184" s="250"/>
      <c r="I184" s="250">
        <f ca="1">INDIRECT($I$1&amp;$C184)</f>
        <v>0</v>
      </c>
      <c r="J184" s="256"/>
      <c r="K184" s="254"/>
      <c r="L184" s="254"/>
      <c r="M184" s="254"/>
      <c r="N184" s="252"/>
    </row>
    <row r="185" spans="1:14" ht="20.100000000000001" customHeight="1" x14ac:dyDescent="0.2">
      <c r="A185" s="251"/>
      <c r="B185" s="82">
        <v>13</v>
      </c>
      <c r="C185" s="251"/>
      <c r="D185" s="83"/>
      <c r="E185" s="133" t="str">
        <f ca="1">IF($B185="","",VLOOKUP($B185,'1_CCC'!$C$8:$K$79,$E$1))</f>
        <v>Heizen &amp; Warmwasser</v>
      </c>
      <c r="F185" s="77" t="str">
        <f ca="1">IF($B185="","",VLOOKUP($B185,'1_CCC'!$C$8:$K$79,$F$1))</f>
        <v>Konzepte für passive und aktive Systeme zum Heizen sowie für die Warmwasserbereitstellung</v>
      </c>
      <c r="G185" s="250"/>
      <c r="H185" s="250"/>
      <c r="I185" s="250"/>
      <c r="J185" s="257"/>
      <c r="K185" s="255"/>
      <c r="L185" s="255"/>
      <c r="M185" s="255"/>
      <c r="N185" s="253"/>
    </row>
    <row r="186" spans="1:14" s="86" customFormat="1" ht="6.95" customHeight="1" x14ac:dyDescent="0.2">
      <c r="A186" s="84"/>
      <c r="B186" s="82" t="s">
        <v>40</v>
      </c>
      <c r="C186" s="84"/>
      <c r="D186" s="83"/>
      <c r="E186" s="135" t="str">
        <f>IF($B186="","",VLOOKUP($B186,'1_CCC'!$C$8:$K$79,$E$1))</f>
        <v/>
      </c>
      <c r="F186" s="78" t="str">
        <f>IF($B186="","",VLOOKUP($B186,'1_CCC'!$C$8:$K$79,$F$1))</f>
        <v/>
      </c>
      <c r="G186" s="85"/>
      <c r="H186" s="85"/>
      <c r="I186" s="85"/>
      <c r="J186" s="129"/>
      <c r="K186" s="144"/>
      <c r="L186" s="144"/>
      <c r="M186" s="144"/>
      <c r="N186" s="144"/>
    </row>
    <row r="187" spans="1:14" ht="20.100000000000001" customHeight="1" x14ac:dyDescent="0.2">
      <c r="A187" s="251">
        <f>A184+1</f>
        <v>58</v>
      </c>
      <c r="B187" s="82">
        <v>4</v>
      </c>
      <c r="C187" s="251" t="str">
        <f>VLOOKUP(A187,bezug_pyramide,3,FALSE)</f>
        <v>AE41</v>
      </c>
      <c r="D187" s="83"/>
      <c r="E187" s="133" t="str">
        <f ca="1">IF($B187="","",VLOOKUP($B187,'1_CCC'!$C$8:$K$79,$E$1))</f>
        <v>Bausystem &amp; Konstruktion</v>
      </c>
      <c r="F187" s="77" t="str">
        <f ca="1">IF($B187="","",VLOOKUP($B187,'1_CCC'!$C$8:$K$79,$F$1))</f>
        <v xml:space="preserve">Bauweise, Raster / Achsmaß, Materialien, Speichermasse, Graue Energie,  Lebenszyklus </v>
      </c>
      <c r="G187" s="250" t="str">
        <f ca="1">INDIRECT($G$1&amp;$C187)</f>
        <v>-</v>
      </c>
      <c r="H187" s="250"/>
      <c r="I187" s="250">
        <f ca="1">INDIRECT($I$1&amp;$C187)</f>
        <v>0</v>
      </c>
      <c r="J187" s="256"/>
      <c r="K187" s="254"/>
      <c r="L187" s="254"/>
      <c r="M187" s="254"/>
      <c r="N187" s="252"/>
    </row>
    <row r="188" spans="1:14" ht="20.100000000000001" customHeight="1" x14ac:dyDescent="0.2">
      <c r="A188" s="251"/>
      <c r="B188" s="82">
        <v>14</v>
      </c>
      <c r="C188" s="251"/>
      <c r="D188" s="83"/>
      <c r="E188" s="133" t="str">
        <f ca="1">IF($B188="","",VLOOKUP($B188,'1_CCC'!$C$8:$K$79,$E$1))</f>
        <v>Kühlen &amp; Entwärmen</v>
      </c>
      <c r="F188" s="77" t="str">
        <f ca="1">IF($B188="","",VLOOKUP($B188,'1_CCC'!$C$8:$K$79,$F$1))</f>
        <v>Konzepte für passive und aktive Systeme zum Kühlen, Einbezug Geothermie und Nachtlüftung</v>
      </c>
      <c r="G188" s="250"/>
      <c r="H188" s="250"/>
      <c r="I188" s="250"/>
      <c r="J188" s="257"/>
      <c r="K188" s="255"/>
      <c r="L188" s="255"/>
      <c r="M188" s="255"/>
      <c r="N188" s="253"/>
    </row>
    <row r="189" spans="1:14" s="86" customFormat="1" ht="6.95" customHeight="1" x14ac:dyDescent="0.2">
      <c r="A189" s="84"/>
      <c r="B189" s="82" t="s">
        <v>40</v>
      </c>
      <c r="C189" s="84"/>
      <c r="D189" s="83"/>
      <c r="E189" s="135" t="str">
        <f>IF($B189="","",VLOOKUP($B189,'1_CCC'!$C$8:$K$79,$E$1))</f>
        <v/>
      </c>
      <c r="F189" s="78" t="str">
        <f>IF($B189="","",VLOOKUP($B189,'1_CCC'!$C$8:$K$79,$F$1))</f>
        <v/>
      </c>
      <c r="G189" s="85"/>
      <c r="H189" s="85"/>
      <c r="I189" s="85"/>
      <c r="J189" s="129"/>
      <c r="K189" s="144"/>
      <c r="L189" s="144"/>
      <c r="M189" s="144"/>
      <c r="N189" s="144"/>
    </row>
    <row r="190" spans="1:14" ht="20.100000000000001" customHeight="1" x14ac:dyDescent="0.2">
      <c r="A190" s="251">
        <f>A187+1</f>
        <v>59</v>
      </c>
      <c r="B190" s="82">
        <v>4</v>
      </c>
      <c r="C190" s="251" t="str">
        <f>VLOOKUP(A190,bezug_pyramide,3,FALSE)</f>
        <v>AG43</v>
      </c>
      <c r="D190" s="83"/>
      <c r="E190" s="133" t="str">
        <f ca="1">IF($B190="","",VLOOKUP($B190,'1_CCC'!$C$8:$K$79,$E$1))</f>
        <v>Bausystem &amp; Konstruktion</v>
      </c>
      <c r="F190" s="77" t="str">
        <f ca="1">IF($B190="","",VLOOKUP($B190,'1_CCC'!$C$8:$K$79,$F$1))</f>
        <v xml:space="preserve">Bauweise, Raster / Achsmaß, Materialien, Speichermasse, Graue Energie,  Lebenszyklus </v>
      </c>
      <c r="G190" s="250" t="str">
        <f ca="1">INDIRECT($G$1&amp;$C190)</f>
        <v>X</v>
      </c>
      <c r="H190" s="250"/>
      <c r="I190" s="250">
        <f ca="1">INDIRECT($I$1&amp;$C190)</f>
        <v>0</v>
      </c>
      <c r="J190" s="256"/>
      <c r="K190" s="254"/>
      <c r="L190" s="254"/>
      <c r="M190" s="254"/>
      <c r="N190" s="252"/>
    </row>
    <row r="191" spans="1:14" ht="20.100000000000001" customHeight="1" x14ac:dyDescent="0.2">
      <c r="A191" s="251"/>
      <c r="B191" s="82">
        <v>15</v>
      </c>
      <c r="C191" s="251"/>
      <c r="D191" s="83"/>
      <c r="E191" s="133" t="str">
        <f ca="1">IF($B191="","",VLOOKUP($B191,'1_CCC'!$C$8:$K$79,$E$1))</f>
        <v>Mechanische Lüftung</v>
      </c>
      <c r="F191" s="77" t="str">
        <f ca="1">IF($B191="","",VLOOKUP($B191,'1_CCC'!$C$8:$K$79,$F$1))</f>
        <v>Frischluftversorgung und Art
der Luftverteilung, Filterung, WRG, Hybride Systeme</v>
      </c>
      <c r="G191" s="250"/>
      <c r="H191" s="250"/>
      <c r="I191" s="250"/>
      <c r="J191" s="257"/>
      <c r="K191" s="255"/>
      <c r="L191" s="255"/>
      <c r="M191" s="255"/>
      <c r="N191" s="253"/>
    </row>
    <row r="192" spans="1:14" s="86" customFormat="1" ht="6.95" customHeight="1" x14ac:dyDescent="0.2">
      <c r="A192" s="84"/>
      <c r="B192" s="82" t="s">
        <v>40</v>
      </c>
      <c r="C192" s="84"/>
      <c r="D192" s="83"/>
      <c r="E192" s="135" t="str">
        <f>IF($B192="","",VLOOKUP($B192,'1_CCC'!$C$8:$K$79,$E$1))</f>
        <v/>
      </c>
      <c r="F192" s="78" t="str">
        <f>IF($B192="","",VLOOKUP($B192,'1_CCC'!$C$8:$K$79,$F$1))</f>
        <v/>
      </c>
      <c r="G192" s="85"/>
      <c r="H192" s="85"/>
      <c r="I192" s="85"/>
      <c r="J192" s="129"/>
      <c r="K192" s="144"/>
      <c r="L192" s="144"/>
      <c r="M192" s="144"/>
      <c r="N192" s="144"/>
    </row>
    <row r="193" spans="1:14" ht="20.100000000000001" customHeight="1" x14ac:dyDescent="0.2">
      <c r="A193" s="251">
        <f>A190+1</f>
        <v>60</v>
      </c>
      <c r="B193" s="82">
        <v>4</v>
      </c>
      <c r="C193" s="251" t="str">
        <f>VLOOKUP(A193,bezug_pyramide,3,FALSE)</f>
        <v>AI45</v>
      </c>
      <c r="D193" s="83"/>
      <c r="E193" s="133" t="str">
        <f ca="1">IF($B193="","",VLOOKUP($B193,'1_CCC'!$C$8:$K$79,$E$1))</f>
        <v>Bausystem &amp; Konstruktion</v>
      </c>
      <c r="F193" s="77" t="str">
        <f ca="1">IF($B193="","",VLOOKUP($B193,'1_CCC'!$C$8:$K$79,$F$1))</f>
        <v xml:space="preserve">Bauweise, Raster / Achsmaß, Materialien, Speichermasse, Graue Energie,  Lebenszyklus </v>
      </c>
      <c r="G193" s="250" t="str">
        <f ca="1">INDIRECT($G$1&amp;$C193)</f>
        <v>X</v>
      </c>
      <c r="H193" s="250"/>
      <c r="I193" s="250">
        <f ca="1">INDIRECT($I$1&amp;$C193)</f>
        <v>0</v>
      </c>
      <c r="J193" s="256"/>
      <c r="K193" s="254"/>
      <c r="L193" s="254"/>
      <c r="M193" s="254"/>
      <c r="N193" s="252"/>
    </row>
    <row r="194" spans="1:14" ht="20.100000000000001" customHeight="1" x14ac:dyDescent="0.2">
      <c r="A194" s="251"/>
      <c r="B194" s="82">
        <v>16</v>
      </c>
      <c r="C194" s="251"/>
      <c r="D194" s="83"/>
      <c r="E194" s="133" t="str">
        <f ca="1">IF($B194="","",VLOOKUP($B194,'1_CCC'!$C$8:$K$79,$E$1))</f>
        <v>Wasserkonzept</v>
      </c>
      <c r="F194" s="77" t="str">
        <f ca="1">IF($B194="","",VLOOKUP($B194,'1_CCC'!$C$8:$K$79,$F$1))</f>
        <v>Infrastruktur Ver- und Entsorgung,
Regenwasser-/Abwassernutzung
Biologische Klärung, Recycling</v>
      </c>
      <c r="G194" s="250"/>
      <c r="H194" s="250"/>
      <c r="I194" s="250"/>
      <c r="J194" s="257"/>
      <c r="K194" s="255"/>
      <c r="L194" s="255"/>
      <c r="M194" s="255"/>
      <c r="N194" s="253"/>
    </row>
    <row r="195" spans="1:14" s="86" customFormat="1" ht="6.95" customHeight="1" x14ac:dyDescent="0.2">
      <c r="A195" s="84"/>
      <c r="B195" s="82" t="s">
        <v>40</v>
      </c>
      <c r="C195" s="84"/>
      <c r="D195" s="83"/>
      <c r="E195" s="135" t="str">
        <f>IF($B195="","",VLOOKUP($B195,'1_CCC'!$C$8:$K$79,$E$1))</f>
        <v/>
      </c>
      <c r="F195" s="78" t="str">
        <f>IF($B195="","",VLOOKUP($B195,'1_CCC'!$C$8:$K$79,$F$1))</f>
        <v/>
      </c>
      <c r="G195" s="85"/>
      <c r="H195" s="85"/>
      <c r="I195" s="85"/>
      <c r="J195" s="129"/>
      <c r="K195" s="144"/>
      <c r="L195" s="144"/>
      <c r="M195" s="144"/>
      <c r="N195" s="144"/>
    </row>
    <row r="196" spans="1:14" ht="20.100000000000001" customHeight="1" x14ac:dyDescent="0.2">
      <c r="A196" s="251">
        <f>A193+1</f>
        <v>61</v>
      </c>
      <c r="B196" s="82">
        <v>4</v>
      </c>
      <c r="C196" s="251" t="str">
        <f>VLOOKUP(A196,bezug_pyramide,3,FALSE)</f>
        <v>AK47</v>
      </c>
      <c r="D196" s="83"/>
      <c r="E196" s="133" t="str">
        <f ca="1">IF($B196="","",VLOOKUP($B196,'1_CCC'!$C$8:$K$79,$E$1))</f>
        <v>Bausystem &amp; Konstruktion</v>
      </c>
      <c r="F196" s="77" t="str">
        <f ca="1">IF($B196="","",VLOOKUP($B196,'1_CCC'!$C$8:$K$79,$F$1))</f>
        <v xml:space="preserve">Bauweise, Raster / Achsmaß, Materialien, Speichermasse, Graue Energie,  Lebenszyklus </v>
      </c>
      <c r="G196" s="250" t="str">
        <f ca="1">INDIRECT($G$1&amp;$C196)</f>
        <v>X</v>
      </c>
      <c r="H196" s="250"/>
      <c r="I196" s="250">
        <f ca="1">INDIRECT($I$1&amp;$C196)</f>
        <v>0</v>
      </c>
      <c r="J196" s="256"/>
      <c r="K196" s="254"/>
      <c r="L196" s="254"/>
      <c r="M196" s="254"/>
      <c r="N196" s="252"/>
    </row>
    <row r="197" spans="1:14" ht="20.100000000000001" customHeight="1" x14ac:dyDescent="0.2">
      <c r="A197" s="251"/>
      <c r="B197" s="82">
        <v>17</v>
      </c>
      <c r="C197" s="251"/>
      <c r="D197" s="83"/>
      <c r="E197" s="133" t="str">
        <f ca="1">IF($B197="","",VLOOKUP($B197,'1_CCC'!$C$8:$K$79,$E$1))</f>
        <v>Reinigungskonzept</v>
      </c>
      <c r="F197" s="77" t="str">
        <f ca="1">IF($B197="","",VLOOKUP($B197,'1_CCC'!$C$8:$K$79,$F$1))</f>
        <v>Robustheit, Langlebigkeit, Reinigungsfreundlichkeit, -zyklen,
-mittel, Oberflächeneigenschaften</v>
      </c>
      <c r="G197" s="250"/>
      <c r="H197" s="250"/>
      <c r="I197" s="250"/>
      <c r="J197" s="257"/>
      <c r="K197" s="255"/>
      <c r="L197" s="255"/>
      <c r="M197" s="255"/>
      <c r="N197" s="253"/>
    </row>
    <row r="198" spans="1:14" s="86" customFormat="1" ht="6.95" customHeight="1" x14ac:dyDescent="0.2">
      <c r="A198" s="84"/>
      <c r="B198" s="82" t="s">
        <v>40</v>
      </c>
      <c r="C198" s="84"/>
      <c r="D198" s="83"/>
      <c r="E198" s="135" t="str">
        <f>IF($B198="","",VLOOKUP($B198,'1_CCC'!$C$8:$K$79,$E$1))</f>
        <v/>
      </c>
      <c r="F198" s="78" t="str">
        <f>IF($B198="","",VLOOKUP($B198,'1_CCC'!$C$8:$K$79,$F$1))</f>
        <v/>
      </c>
      <c r="G198" s="85"/>
      <c r="H198" s="85"/>
      <c r="I198" s="85"/>
      <c r="J198" s="129"/>
      <c r="K198" s="144"/>
      <c r="L198" s="144"/>
      <c r="M198" s="144"/>
      <c r="N198" s="144"/>
    </row>
    <row r="199" spans="1:14" ht="20.100000000000001" customHeight="1" x14ac:dyDescent="0.2">
      <c r="A199" s="251">
        <f>A196+1</f>
        <v>62</v>
      </c>
      <c r="B199" s="82">
        <v>4</v>
      </c>
      <c r="C199" s="251" t="str">
        <f>VLOOKUP(A199,bezug_pyramide,3,FALSE)</f>
        <v>AM49</v>
      </c>
      <c r="D199" s="83"/>
      <c r="E199" s="133" t="str">
        <f ca="1">IF($B199="","",VLOOKUP($B199,'1_CCC'!$C$8:$K$79,$E$1))</f>
        <v>Bausystem &amp; Konstruktion</v>
      </c>
      <c r="F199" s="77" t="str">
        <f ca="1">IF($B199="","",VLOOKUP($B199,'1_CCC'!$C$8:$K$79,$F$1))</f>
        <v xml:space="preserve">Bauweise, Raster / Achsmaß, Materialien, Speichermasse, Graue Energie,  Lebenszyklus </v>
      </c>
      <c r="G199" s="250" t="str">
        <f ca="1">INDIRECT($G$1&amp;$C199)</f>
        <v>O</v>
      </c>
      <c r="H199" s="250"/>
      <c r="I199" s="250">
        <f ca="1">INDIRECT($I$1&amp;$C199)</f>
        <v>0</v>
      </c>
      <c r="J199" s="256"/>
      <c r="K199" s="254"/>
      <c r="L199" s="254"/>
      <c r="M199" s="254"/>
      <c r="N199" s="252"/>
    </row>
    <row r="200" spans="1:14" ht="20.100000000000001" customHeight="1" x14ac:dyDescent="0.2">
      <c r="A200" s="251"/>
      <c r="B200" s="82">
        <v>18</v>
      </c>
      <c r="C200" s="251"/>
      <c r="D200" s="83"/>
      <c r="E200" s="133" t="str">
        <f ca="1">IF($B200="","",VLOOKUP($B200,'1_CCC'!$C$8:$K$79,$E$1))</f>
        <v>Nutzen &amp; Betreiben</v>
      </c>
      <c r="F200" s="77" t="str">
        <f ca="1">IF($B200="","",VLOOKUP($B200,'1_CCC'!$C$8:$K$79,$F$1))</f>
        <v>Energieabrechnung, Wartung, GMS, Facility Management, Monitoring, Nutzercoaching, -zufriedenheit</v>
      </c>
      <c r="G200" s="250"/>
      <c r="H200" s="250"/>
      <c r="I200" s="250"/>
      <c r="J200" s="257"/>
      <c r="K200" s="255"/>
      <c r="L200" s="255"/>
      <c r="M200" s="255"/>
      <c r="N200" s="253"/>
    </row>
    <row r="201" spans="1:14" s="86" customFormat="1" ht="6.95" customHeight="1" thickBot="1" x14ac:dyDescent="0.25">
      <c r="A201" s="87"/>
      <c r="B201" s="83" t="s">
        <v>40</v>
      </c>
      <c r="C201" s="87"/>
      <c r="D201" s="83"/>
      <c r="E201" s="139" t="str">
        <f>IF($B201="","",VLOOKUP($B201,'1_CCC'!$C$8:$K$79,$E$1))</f>
        <v/>
      </c>
      <c r="F201" s="79" t="str">
        <f>IF($B201="","",VLOOKUP($B201,'1_CCC'!$C$8:$K$79,$F$1))</f>
        <v/>
      </c>
      <c r="G201" s="88"/>
      <c r="H201" s="88"/>
      <c r="I201" s="88"/>
      <c r="J201" s="89"/>
      <c r="K201" s="146"/>
      <c r="L201" s="146"/>
      <c r="M201" s="146"/>
      <c r="N201" s="146"/>
    </row>
    <row r="202" spans="1:14" s="76" customFormat="1" ht="33" customHeight="1" thickBot="1" x14ac:dyDescent="0.3">
      <c r="A202" s="170">
        <f>B202</f>
        <v>5</v>
      </c>
      <c r="B202" s="74">
        <f>B204</f>
        <v>5</v>
      </c>
      <c r="C202" s="74"/>
      <c r="D202" s="74"/>
      <c r="E202" s="128" t="str">
        <f ca="1">IF(VLOOKUP($B202,'1_CCC'!$C$8:$AY$79,$A$1,FALSE)="","",VLOOKUP($B202,'1_CCC'!$C$8:$AY$79,$A$1,FALSE))</f>
        <v>Flächeneffizienz</v>
      </c>
      <c r="F202" s="75"/>
      <c r="G202" s="73"/>
      <c r="H202" s="75"/>
      <c r="I202" s="75"/>
      <c r="J202" s="130" t="str">
        <f>IF(VLOOKUP($B202,'1_CCC'!$C$8:$AY$79,$J$1,FALSE)="","",VLOOKUP($B202,'1_CCC'!$C$8:$AY$79,$J$1,FALSE))</f>
        <v/>
      </c>
      <c r="K202" s="145"/>
      <c r="L202" s="145"/>
      <c r="M202" s="145"/>
      <c r="N202" s="145"/>
    </row>
    <row r="203" spans="1:14" s="76" customFormat="1" ht="6.95" customHeight="1" x14ac:dyDescent="0.25">
      <c r="A203" s="170"/>
      <c r="B203" s="74"/>
      <c r="C203" s="74"/>
      <c r="D203" s="74"/>
      <c r="E203" s="128"/>
      <c r="F203" s="75"/>
      <c r="G203" s="73"/>
      <c r="H203" s="75"/>
      <c r="I203" s="75"/>
      <c r="J203" s="127"/>
      <c r="K203" s="145"/>
      <c r="L203" s="145"/>
      <c r="M203" s="145"/>
      <c r="N203" s="145"/>
    </row>
    <row r="204" spans="1:14" ht="20.100000000000001" customHeight="1" x14ac:dyDescent="0.2">
      <c r="A204" s="251">
        <f>A199+1</f>
        <v>63</v>
      </c>
      <c r="B204" s="82">
        <v>5</v>
      </c>
      <c r="C204" s="251" t="str">
        <f>VLOOKUP(A204,bezug_pyramide,3,FALSE)</f>
        <v>M27</v>
      </c>
      <c r="D204" s="83"/>
      <c r="E204" s="133" t="str">
        <f ca="1">IF($B204="","",VLOOKUP($B204,'1_CCC'!$C$8:$K$79,$E$1))</f>
        <v>Flächeneffizienz</v>
      </c>
      <c r="F204" s="77" t="str">
        <f ca="1">IF($B204="","",VLOOKUP($B204,'1_CCC'!$C$8:$K$79,$F$1))</f>
        <v>Raumnutzung, Größe, Struktur,
Funktion, Ausstattung</v>
      </c>
      <c r="G204" s="250" t="str">
        <f ca="1">INDIRECT($G$1&amp;$C204)</f>
        <v>+</v>
      </c>
      <c r="H204" s="250"/>
      <c r="I204" s="250">
        <f ca="1">INDIRECT($I$1&amp;$C204)</f>
        <v>0</v>
      </c>
      <c r="J204" s="256"/>
      <c r="K204" s="254"/>
      <c r="L204" s="254"/>
      <c r="M204" s="254"/>
      <c r="N204" s="252"/>
    </row>
    <row r="205" spans="1:14" ht="20.100000000000001" customHeight="1" x14ac:dyDescent="0.2">
      <c r="A205" s="251"/>
      <c r="B205" s="82">
        <v>6</v>
      </c>
      <c r="C205" s="251"/>
      <c r="D205" s="83"/>
      <c r="E205" s="133" t="str">
        <f ca="1">IF($B205="","",VLOOKUP($B205,'1_CCC'!$C$8:$K$79,$E$1))</f>
        <v>Flexibilität</v>
      </c>
      <c r="F205" s="77" t="str">
        <f ca="1">IF($B205="","",VLOOKUP($B205,'1_CCC'!$C$8:$K$79,$F$1))</f>
        <v>Räumliche Anpassungsfähigkeit, Nutzereinflussnahme auf räumliche Struktur, Einrichtung</v>
      </c>
      <c r="G205" s="250"/>
      <c r="H205" s="250"/>
      <c r="I205" s="250"/>
      <c r="J205" s="257"/>
      <c r="K205" s="255"/>
      <c r="L205" s="255"/>
      <c r="M205" s="255"/>
      <c r="N205" s="253"/>
    </row>
    <row r="206" spans="1:14" s="86" customFormat="1" ht="6.95" customHeight="1" x14ac:dyDescent="0.2">
      <c r="A206" s="84"/>
      <c r="B206" s="82" t="s">
        <v>40</v>
      </c>
      <c r="C206" s="84"/>
      <c r="D206" s="83"/>
      <c r="E206" s="135" t="str">
        <f>IF($B206="","",VLOOKUP($B206,'1_CCC'!$C$8:$K$79,$E$1))</f>
        <v/>
      </c>
      <c r="F206" s="78" t="str">
        <f>IF($B206="","",VLOOKUP($B206,'1_CCC'!$C$8:$K$79,$F$1))</f>
        <v/>
      </c>
      <c r="G206" s="85"/>
      <c r="H206" s="85"/>
      <c r="I206" s="85"/>
      <c r="J206" s="129"/>
      <c r="K206" s="144"/>
      <c r="L206" s="144"/>
      <c r="M206" s="144"/>
      <c r="N206" s="144"/>
    </row>
    <row r="207" spans="1:14" ht="20.100000000000001" customHeight="1" x14ac:dyDescent="0.2">
      <c r="A207" s="251">
        <f>A204+1</f>
        <v>64</v>
      </c>
      <c r="B207" s="82">
        <v>5</v>
      </c>
      <c r="C207" s="251" t="str">
        <f>VLOOKUP(A207,bezug_pyramide,3,FALSE)</f>
        <v>O29</v>
      </c>
      <c r="D207" s="83"/>
      <c r="E207" s="133" t="str">
        <f ca="1">IF($B207="","",VLOOKUP($B207,'1_CCC'!$C$8:$K$79,$E$1))</f>
        <v>Flächeneffizienz</v>
      </c>
      <c r="F207" s="77" t="str">
        <f ca="1">IF($B207="","",VLOOKUP($B207,'1_CCC'!$C$8:$K$79,$F$1))</f>
        <v>Raumnutzung, Größe, Struktur,
Funktion, Ausstattung</v>
      </c>
      <c r="G207" s="250" t="str">
        <f ca="1">INDIRECT($G$1&amp;$C207)</f>
        <v>o</v>
      </c>
      <c r="H207" s="250"/>
      <c r="I207" s="250">
        <f ca="1">INDIRECT($I$1&amp;$C207)</f>
        <v>0</v>
      </c>
      <c r="J207" s="256"/>
      <c r="K207" s="254"/>
      <c r="L207" s="254"/>
      <c r="M207" s="254"/>
      <c r="N207" s="252"/>
    </row>
    <row r="208" spans="1:14" ht="20.100000000000001" customHeight="1" x14ac:dyDescent="0.2">
      <c r="A208" s="251"/>
      <c r="B208" s="82">
        <v>7</v>
      </c>
      <c r="C208" s="251"/>
      <c r="D208" s="83"/>
      <c r="E208" s="133" t="str">
        <f ca="1">IF($B208="","",VLOOKUP($B208,'1_CCC'!$C$8:$K$79,$E$1))</f>
        <v>Sonnen- &amp; Blendschutz</v>
      </c>
      <c r="F208" s="77" t="str">
        <f ca="1">IF($B208="","",VLOOKUP($B208,'1_CCC'!$C$8:$K$79,$F$1))</f>
        <v>Natürliche, bauliche, technische Vermeidung v. Raumüberheizung, Management solarer Einträge</v>
      </c>
      <c r="G208" s="250"/>
      <c r="H208" s="250"/>
      <c r="I208" s="250"/>
      <c r="J208" s="257"/>
      <c r="K208" s="255"/>
      <c r="L208" s="255"/>
      <c r="M208" s="255"/>
      <c r="N208" s="253"/>
    </row>
    <row r="209" spans="1:14" s="86" customFormat="1" ht="6.95" customHeight="1" x14ac:dyDescent="0.2">
      <c r="A209" s="84"/>
      <c r="B209" s="82" t="s">
        <v>40</v>
      </c>
      <c r="C209" s="84"/>
      <c r="D209" s="83"/>
      <c r="E209" s="128" t="str">
        <f>IF($B209="","",VLOOKUP($B209,'1_CCC'!$C$8:$K$79,$E$1))</f>
        <v/>
      </c>
      <c r="F209" s="74" t="str">
        <f>IF($B209="","",VLOOKUP($B209,'1_CCC'!$C$8:$K$79,$F$1))</f>
        <v/>
      </c>
      <c r="G209" s="74"/>
      <c r="H209" s="74"/>
      <c r="I209" s="128"/>
      <c r="J209" s="129"/>
      <c r="K209" s="144"/>
      <c r="L209" s="144"/>
      <c r="M209" s="144"/>
      <c r="N209" s="144"/>
    </row>
    <row r="210" spans="1:14" ht="20.100000000000001" customHeight="1" x14ac:dyDescent="0.2">
      <c r="A210" s="251">
        <f>A207+1</f>
        <v>65</v>
      </c>
      <c r="B210" s="82">
        <v>5</v>
      </c>
      <c r="C210" s="251" t="str">
        <f>VLOOKUP(A210,bezug_pyramide,3,FALSE)</f>
        <v>Q31</v>
      </c>
      <c r="D210" s="83"/>
      <c r="E210" s="133" t="str">
        <f ca="1">IF($B210="","",VLOOKUP($B210,'1_CCC'!$C$8:$K$79,$E$1))</f>
        <v>Flächeneffizienz</v>
      </c>
      <c r="F210" s="77" t="str">
        <f ca="1">IF($B210="","",VLOOKUP($B210,'1_CCC'!$C$8:$K$79,$F$1))</f>
        <v>Raumnutzung, Größe, Struktur,
Funktion, Ausstattung</v>
      </c>
      <c r="G210" s="250" t="str">
        <f ca="1">INDIRECT($G$1&amp;$C210)</f>
        <v>o</v>
      </c>
      <c r="H210" s="250"/>
      <c r="I210" s="250">
        <f ca="1">INDIRECT($I$1&amp;$C210)</f>
        <v>0</v>
      </c>
      <c r="J210" s="256"/>
      <c r="K210" s="254"/>
      <c r="L210" s="254"/>
      <c r="M210" s="254"/>
      <c r="N210" s="252"/>
    </row>
    <row r="211" spans="1:14" ht="20.100000000000001" customHeight="1" x14ac:dyDescent="0.2">
      <c r="A211" s="251"/>
      <c r="B211" s="82">
        <v>8</v>
      </c>
      <c r="C211" s="251"/>
      <c r="D211" s="83"/>
      <c r="E211" s="133" t="str">
        <f ca="1">IF($B211="","",VLOOKUP($B211,'1_CCC'!$C$8:$K$79,$E$1))</f>
        <v>Tageslicht &amp; Kunstlicht</v>
      </c>
      <c r="F211" s="77" t="str">
        <f ca="1">IF($B211="","",VLOOKUP($B211,'1_CCC'!$C$8:$K$79,$F$1))</f>
        <v>Tageslichtverfügbarkeit für unter-schiedliche Nutzungen, Blendschutz, Visueller Komfort, Art der Leuchten</v>
      </c>
      <c r="G211" s="250"/>
      <c r="H211" s="250"/>
      <c r="I211" s="250"/>
      <c r="J211" s="257"/>
      <c r="K211" s="255"/>
      <c r="L211" s="255"/>
      <c r="M211" s="255"/>
      <c r="N211" s="253"/>
    </row>
    <row r="212" spans="1:14" s="86" customFormat="1" ht="6.95" customHeight="1" x14ac:dyDescent="0.2">
      <c r="A212" s="84"/>
      <c r="B212" s="82" t="s">
        <v>40</v>
      </c>
      <c r="C212" s="84"/>
      <c r="D212" s="83"/>
      <c r="E212" s="135" t="str">
        <f>IF($B212="","",VLOOKUP($B212,'1_CCC'!$C$8:$K$79,$E$1))</f>
        <v/>
      </c>
      <c r="F212" s="78" t="str">
        <f>IF($B212="","",VLOOKUP($B212,'1_CCC'!$C$8:$K$79,$F$1))</f>
        <v/>
      </c>
      <c r="G212" s="85"/>
      <c r="H212" s="85"/>
      <c r="I212" s="85"/>
      <c r="J212" s="129"/>
      <c r="K212" s="144"/>
      <c r="L212" s="144"/>
      <c r="M212" s="144"/>
      <c r="N212" s="144"/>
    </row>
    <row r="213" spans="1:14" ht="20.100000000000001" customHeight="1" x14ac:dyDescent="0.2">
      <c r="A213" s="251">
        <f>A210+1</f>
        <v>66</v>
      </c>
      <c r="B213" s="82">
        <v>5</v>
      </c>
      <c r="C213" s="251" t="str">
        <f>VLOOKUP(A213,bezug_pyramide,3,FALSE)</f>
        <v>S33</v>
      </c>
      <c r="D213" s="83"/>
      <c r="E213" s="133" t="str">
        <f ca="1">IF($B213="","",VLOOKUP($B213,'1_CCC'!$C$8:$K$79,$E$1))</f>
        <v>Flächeneffizienz</v>
      </c>
      <c r="F213" s="77" t="str">
        <f ca="1">IF($B213="","",VLOOKUP($B213,'1_CCC'!$C$8:$K$79,$F$1))</f>
        <v>Raumnutzung, Größe, Struktur,
Funktion, Ausstattung</v>
      </c>
      <c r="G213" s="250" t="str">
        <f ca="1">INDIRECT($G$1&amp;$C213)</f>
        <v>+</v>
      </c>
      <c r="H213" s="250"/>
      <c r="I213" s="250">
        <f ca="1">INDIRECT($I$1&amp;$C213)</f>
        <v>0</v>
      </c>
      <c r="J213" s="256"/>
      <c r="K213" s="254"/>
      <c r="L213" s="254"/>
      <c r="M213" s="254"/>
      <c r="N213" s="252"/>
    </row>
    <row r="214" spans="1:14" ht="20.100000000000001" customHeight="1" x14ac:dyDescent="0.2">
      <c r="A214" s="251"/>
      <c r="B214" s="82">
        <v>9</v>
      </c>
      <c r="C214" s="251"/>
      <c r="D214" s="83"/>
      <c r="E214" s="133" t="str">
        <f ca="1">IF($B214="","",VLOOKUP($B214,'1_CCC'!$C$8:$K$79,$E$1))</f>
        <v>Natürliche Lüftung</v>
      </c>
      <c r="F214" s="77" t="str">
        <f ca="1">IF($B214="","",VLOOKUP($B214,'1_CCC'!$C$8:$K$79,$F$1))</f>
        <v>Luftstrom in und durch das Gebäude, Qualität und Disposition, Geometrie Anordnung, Größe von Öffnungen</v>
      </c>
      <c r="G214" s="250"/>
      <c r="H214" s="250"/>
      <c r="I214" s="250"/>
      <c r="J214" s="257"/>
      <c r="K214" s="255"/>
      <c r="L214" s="255"/>
      <c r="M214" s="255"/>
      <c r="N214" s="253"/>
    </row>
    <row r="215" spans="1:14" s="86" customFormat="1" ht="6.95" customHeight="1" x14ac:dyDescent="0.2">
      <c r="A215" s="84"/>
      <c r="B215" s="82" t="s">
        <v>40</v>
      </c>
      <c r="C215" s="84"/>
      <c r="D215" s="83"/>
      <c r="E215" s="135" t="str">
        <f>IF($B215="","",VLOOKUP($B215,'1_CCC'!$C$8:$K$79,$E$1))</f>
        <v/>
      </c>
      <c r="F215" s="78" t="str">
        <f>IF($B215="","",VLOOKUP($B215,'1_CCC'!$C$8:$K$79,$F$1))</f>
        <v/>
      </c>
      <c r="G215" s="85"/>
      <c r="H215" s="85"/>
      <c r="I215" s="85"/>
      <c r="J215" s="129"/>
      <c r="K215" s="144"/>
      <c r="L215" s="144"/>
      <c r="M215" s="144"/>
      <c r="N215" s="144"/>
    </row>
    <row r="216" spans="1:14" ht="20.100000000000001" customHeight="1" x14ac:dyDescent="0.2">
      <c r="A216" s="251">
        <f>A213+1</f>
        <v>67</v>
      </c>
      <c r="B216" s="82">
        <v>5</v>
      </c>
      <c r="C216" s="251" t="str">
        <f>VLOOKUP(A216,bezug_pyramide,3,FALSE)</f>
        <v>U35</v>
      </c>
      <c r="D216" s="83"/>
      <c r="E216" s="133" t="str">
        <f ca="1">IF($B216="","",VLOOKUP($B216,'1_CCC'!$C$8:$K$79,$E$1))</f>
        <v>Flächeneffizienz</v>
      </c>
      <c r="F216" s="77" t="str">
        <f ca="1">IF($B216="","",VLOOKUP($B216,'1_CCC'!$C$8:$K$79,$F$1))</f>
        <v>Raumnutzung, Größe, Struktur,
Funktion, Ausstattung</v>
      </c>
      <c r="G216" s="250" t="str">
        <f ca="1">INDIRECT($G$1&amp;$C216)</f>
        <v>o</v>
      </c>
      <c r="H216" s="250"/>
      <c r="I216" s="250">
        <f ca="1">INDIRECT($I$1&amp;$C216)</f>
        <v>0</v>
      </c>
      <c r="J216" s="256"/>
      <c r="K216" s="254"/>
      <c r="L216" s="254"/>
      <c r="M216" s="254"/>
      <c r="N216" s="252"/>
    </row>
    <row r="217" spans="1:14" ht="20.100000000000001" customHeight="1" x14ac:dyDescent="0.2">
      <c r="A217" s="251"/>
      <c r="B217" s="82">
        <v>10</v>
      </c>
      <c r="C217" s="251"/>
      <c r="D217" s="83"/>
      <c r="E217" s="133" t="str">
        <f ca="1">IF($B217="","",VLOOKUP($B217,'1_CCC'!$C$8:$K$79,$E$1))</f>
        <v>Energiebedarf &amp; Verbrauch</v>
      </c>
      <c r="F217" s="77" t="str">
        <f ca="1">IF($B217="","",VLOOKUP($B217,'1_CCC'!$C$8:$K$79,$F$1))</f>
        <v>Einsparung, Optimierung TGA, Wahl Beleuchtung, Leuchtmittel, Nutzer-strom, Equipment, Messkonzept</v>
      </c>
      <c r="G217" s="250"/>
      <c r="H217" s="250"/>
      <c r="I217" s="250"/>
      <c r="J217" s="257"/>
      <c r="K217" s="255"/>
      <c r="L217" s="255"/>
      <c r="M217" s="255"/>
      <c r="N217" s="253"/>
    </row>
    <row r="218" spans="1:14" s="86" customFormat="1" ht="6.95" customHeight="1" x14ac:dyDescent="0.2">
      <c r="A218" s="84"/>
      <c r="B218" s="82" t="s">
        <v>40</v>
      </c>
      <c r="C218" s="84"/>
      <c r="D218" s="83"/>
      <c r="E218" s="135" t="str">
        <f>IF($B218="","",VLOOKUP($B218,'1_CCC'!$C$8:$K$79,$E$1))</f>
        <v/>
      </c>
      <c r="F218" s="78" t="str">
        <f>IF($B218="","",VLOOKUP($B218,'1_CCC'!$C$8:$K$79,$F$1))</f>
        <v/>
      </c>
      <c r="G218" s="85"/>
      <c r="H218" s="85"/>
      <c r="I218" s="85"/>
      <c r="J218" s="129"/>
      <c r="K218" s="144"/>
      <c r="L218" s="144"/>
      <c r="M218" s="144"/>
      <c r="N218" s="144"/>
    </row>
    <row r="219" spans="1:14" ht="20.100000000000001" customHeight="1" x14ac:dyDescent="0.2">
      <c r="A219" s="251">
        <f>A216+1</f>
        <v>68</v>
      </c>
      <c r="B219" s="82">
        <v>5</v>
      </c>
      <c r="C219" s="251" t="str">
        <f>VLOOKUP(A219,bezug_pyramide,3,FALSE)</f>
        <v>W37</v>
      </c>
      <c r="D219" s="83"/>
      <c r="E219" s="133" t="str">
        <f ca="1">IF($B219="","",VLOOKUP($B219,'1_CCC'!$C$8:$K$79,$E$1))</f>
        <v>Flächeneffizienz</v>
      </c>
      <c r="F219" s="77" t="str">
        <f ca="1">IF($B219="","",VLOOKUP($B219,'1_CCC'!$C$8:$K$79,$F$1))</f>
        <v>Raumnutzung, Größe, Struktur,
Funktion, Ausstattung</v>
      </c>
      <c r="G219" s="250" t="str">
        <f ca="1">INDIRECT($G$1&amp;$C219)</f>
        <v>x</v>
      </c>
      <c r="H219" s="250"/>
      <c r="I219" s="250">
        <f ca="1">INDIRECT($I$1&amp;$C219)</f>
        <v>0</v>
      </c>
      <c r="J219" s="256"/>
      <c r="K219" s="254"/>
      <c r="L219" s="254"/>
      <c r="M219" s="254"/>
      <c r="N219" s="252"/>
    </row>
    <row r="220" spans="1:14" ht="20.100000000000001" customHeight="1" x14ac:dyDescent="0.2">
      <c r="A220" s="251"/>
      <c r="B220" s="82">
        <v>11</v>
      </c>
      <c r="C220" s="251"/>
      <c r="D220" s="83"/>
      <c r="E220" s="133" t="str">
        <f ca="1">IF($B220="","",VLOOKUP($B220,'1_CCC'!$C$8:$K$79,$E$1))</f>
        <v>Energieversorgung</v>
      </c>
      <c r="F220" s="77" t="str">
        <f ca="1">IF($B220="","",VLOOKUP($B220,'1_CCC'!$C$8:$K$79,$F$1))</f>
        <v>Energieträger, Art der Versorgung, Energiespeicher, Lastmanagement, Smart Grid, Versorgungssicherheit</v>
      </c>
      <c r="G220" s="250"/>
      <c r="H220" s="250"/>
      <c r="I220" s="250"/>
      <c r="J220" s="257"/>
      <c r="K220" s="255"/>
      <c r="L220" s="255"/>
      <c r="M220" s="255"/>
      <c r="N220" s="253"/>
    </row>
    <row r="221" spans="1:14" s="86" customFormat="1" ht="6.95" customHeight="1" x14ac:dyDescent="0.2">
      <c r="A221" s="84"/>
      <c r="B221" s="82" t="s">
        <v>40</v>
      </c>
      <c r="C221" s="84"/>
      <c r="D221" s="83"/>
      <c r="E221" s="135" t="str">
        <f>IF($B221="","",VLOOKUP($B221,'1_CCC'!$C$8:$K$79,$E$1))</f>
        <v/>
      </c>
      <c r="F221" s="78" t="str">
        <f>IF($B221="","",VLOOKUP($B221,'1_CCC'!$C$8:$K$79,$F$1))</f>
        <v/>
      </c>
      <c r="G221" s="85"/>
      <c r="H221" s="85"/>
      <c r="I221" s="85"/>
      <c r="J221" s="129"/>
      <c r="K221" s="144"/>
      <c r="L221" s="144"/>
      <c r="M221" s="144"/>
      <c r="N221" s="144"/>
    </row>
    <row r="222" spans="1:14" ht="20.100000000000001" customHeight="1" x14ac:dyDescent="0.2">
      <c r="A222" s="251">
        <f>A219+1</f>
        <v>69</v>
      </c>
      <c r="B222" s="82">
        <v>5</v>
      </c>
      <c r="C222" s="251" t="str">
        <f>VLOOKUP(A222,bezug_pyramide,3,FALSE)</f>
        <v>Y39</v>
      </c>
      <c r="D222" s="83"/>
      <c r="E222" s="133" t="str">
        <f ca="1">IF($B222="","",VLOOKUP($B222,'1_CCC'!$C$8:$K$79,$E$1))</f>
        <v>Flächeneffizienz</v>
      </c>
      <c r="F222" s="77" t="str">
        <f ca="1">IF($B222="","",VLOOKUP($B222,'1_CCC'!$C$8:$K$79,$F$1))</f>
        <v>Raumnutzung, Größe, Struktur,
Funktion, Ausstattung</v>
      </c>
      <c r="G222" s="250" t="str">
        <f ca="1">INDIRECT($G$1&amp;$C222)</f>
        <v>x</v>
      </c>
      <c r="H222" s="250"/>
      <c r="I222" s="250">
        <f ca="1">INDIRECT($I$1&amp;$C222)</f>
        <v>0</v>
      </c>
      <c r="J222" s="256"/>
      <c r="K222" s="254"/>
      <c r="L222" s="254"/>
      <c r="M222" s="254"/>
      <c r="N222" s="252"/>
    </row>
    <row r="223" spans="1:14" ht="20.100000000000001" customHeight="1" x14ac:dyDescent="0.2">
      <c r="A223" s="251"/>
      <c r="B223" s="82">
        <v>12</v>
      </c>
      <c r="C223" s="251"/>
      <c r="D223" s="83"/>
      <c r="E223" s="133" t="str">
        <f ca="1">IF($B223="","",VLOOKUP($B223,'1_CCC'!$C$8:$K$79,$E$1))</f>
        <v>Erneuerbare Energien</v>
      </c>
      <c r="F223" s="77" t="str">
        <f ca="1">IF($B223="","",VLOOKUP($B223,'1_CCC'!$C$8:$K$79,$F$1))</f>
        <v xml:space="preserve">Lokale Potenziale/Kapazitäten, spezifische Bedingungen am Standort, auf dem Grundstück </v>
      </c>
      <c r="G223" s="250"/>
      <c r="H223" s="250"/>
      <c r="I223" s="250"/>
      <c r="J223" s="257"/>
      <c r="K223" s="255"/>
      <c r="L223" s="255"/>
      <c r="M223" s="255"/>
      <c r="N223" s="253"/>
    </row>
    <row r="224" spans="1:14" s="86" customFormat="1" ht="6.95" customHeight="1" x14ac:dyDescent="0.2">
      <c r="A224" s="84"/>
      <c r="B224" s="82" t="s">
        <v>40</v>
      </c>
      <c r="C224" s="84"/>
      <c r="D224" s="83"/>
      <c r="E224" s="135" t="str">
        <f>IF($B224="","",VLOOKUP($B224,'1_CCC'!$C$8:$K$79,$E$1))</f>
        <v/>
      </c>
      <c r="F224" s="78" t="str">
        <f>IF($B224="","",VLOOKUP($B224,'1_CCC'!$C$8:$K$79,$F$1))</f>
        <v/>
      </c>
      <c r="G224" s="85"/>
      <c r="H224" s="85"/>
      <c r="I224" s="85"/>
      <c r="J224" s="129"/>
      <c r="K224" s="144"/>
      <c r="L224" s="144"/>
      <c r="M224" s="144"/>
      <c r="N224" s="144"/>
    </row>
    <row r="225" spans="1:14" ht="20.100000000000001" customHeight="1" x14ac:dyDescent="0.2">
      <c r="A225" s="251">
        <f>A222+1</f>
        <v>70</v>
      </c>
      <c r="B225" s="82">
        <v>5</v>
      </c>
      <c r="C225" s="251" t="str">
        <f>VLOOKUP(A225,bezug_pyramide,3,FALSE)</f>
        <v>AA41</v>
      </c>
      <c r="D225" s="83"/>
      <c r="E225" s="133" t="str">
        <f ca="1">IF($B225="","",VLOOKUP($B225,'1_CCC'!$C$8:$K$79,$E$1))</f>
        <v>Flächeneffizienz</v>
      </c>
      <c r="F225" s="77" t="str">
        <f ca="1">IF($B225="","",VLOOKUP($B225,'1_CCC'!$C$8:$K$79,$F$1))</f>
        <v>Raumnutzung, Größe, Struktur,
Funktion, Ausstattung</v>
      </c>
      <c r="G225" s="250" t="str">
        <f ca="1">INDIRECT($G$1&amp;$C225)</f>
        <v>o</v>
      </c>
      <c r="H225" s="250"/>
      <c r="I225" s="250">
        <f ca="1">INDIRECT($I$1&amp;$C225)</f>
        <v>0</v>
      </c>
      <c r="J225" s="256"/>
      <c r="K225" s="254"/>
      <c r="L225" s="254"/>
      <c r="M225" s="254"/>
      <c r="N225" s="252"/>
    </row>
    <row r="226" spans="1:14" ht="20.100000000000001" customHeight="1" x14ac:dyDescent="0.2">
      <c r="A226" s="251"/>
      <c r="B226" s="82">
        <v>13</v>
      </c>
      <c r="C226" s="251"/>
      <c r="D226" s="83"/>
      <c r="E226" s="133" t="str">
        <f ca="1">IF($B226="","",VLOOKUP($B226,'1_CCC'!$C$8:$K$79,$E$1))</f>
        <v>Heizen &amp; Warmwasser</v>
      </c>
      <c r="F226" s="77" t="str">
        <f ca="1">IF($B226="","",VLOOKUP($B226,'1_CCC'!$C$8:$K$79,$F$1))</f>
        <v>Konzepte für passive und aktive Systeme zum Heizen sowie für die Warmwasserbereitstellung</v>
      </c>
      <c r="G226" s="250"/>
      <c r="H226" s="250"/>
      <c r="I226" s="250"/>
      <c r="J226" s="257"/>
      <c r="K226" s="255"/>
      <c r="L226" s="255"/>
      <c r="M226" s="255"/>
      <c r="N226" s="253"/>
    </row>
    <row r="227" spans="1:14" s="86" customFormat="1" ht="6.95" customHeight="1" x14ac:dyDescent="0.2">
      <c r="A227" s="84"/>
      <c r="B227" s="82" t="s">
        <v>40</v>
      </c>
      <c r="C227" s="84"/>
      <c r="D227" s="83"/>
      <c r="E227" s="135" t="str">
        <f>IF($B227="","",VLOOKUP($B227,'1_CCC'!$C$8:$K$79,$E$1))</f>
        <v/>
      </c>
      <c r="F227" s="78" t="str">
        <f>IF($B227="","",VLOOKUP($B227,'1_CCC'!$C$8:$K$79,$F$1))</f>
        <v/>
      </c>
      <c r="G227" s="85"/>
      <c r="H227" s="85"/>
      <c r="I227" s="85"/>
      <c r="J227" s="129"/>
      <c r="K227" s="144"/>
      <c r="L227" s="144"/>
      <c r="M227" s="144"/>
      <c r="N227" s="144"/>
    </row>
    <row r="228" spans="1:14" ht="20.100000000000001" customHeight="1" x14ac:dyDescent="0.2">
      <c r="A228" s="251">
        <f>A225+1</f>
        <v>71</v>
      </c>
      <c r="B228" s="82">
        <v>5</v>
      </c>
      <c r="C228" s="251" t="str">
        <f>VLOOKUP(A228,bezug_pyramide,3,FALSE)</f>
        <v>AC43</v>
      </c>
      <c r="D228" s="83"/>
      <c r="E228" s="133" t="str">
        <f ca="1">IF($B228="","",VLOOKUP($B228,'1_CCC'!$C$8:$K$79,$E$1))</f>
        <v>Flächeneffizienz</v>
      </c>
      <c r="F228" s="77" t="str">
        <f ca="1">IF($B228="","",VLOOKUP($B228,'1_CCC'!$C$8:$K$79,$F$1))</f>
        <v>Raumnutzung, Größe, Struktur,
Funktion, Ausstattung</v>
      </c>
      <c r="G228" s="250" t="str">
        <f ca="1">INDIRECT($G$1&amp;$C228)</f>
        <v>+</v>
      </c>
      <c r="H228" s="250"/>
      <c r="I228" s="250">
        <f ca="1">INDIRECT($I$1&amp;$C228)</f>
        <v>0</v>
      </c>
      <c r="J228" s="256"/>
      <c r="K228" s="254"/>
      <c r="L228" s="254"/>
      <c r="M228" s="254"/>
      <c r="N228" s="252"/>
    </row>
    <row r="229" spans="1:14" ht="20.100000000000001" customHeight="1" x14ac:dyDescent="0.2">
      <c r="A229" s="251"/>
      <c r="B229" s="82">
        <v>14</v>
      </c>
      <c r="C229" s="251"/>
      <c r="D229" s="83"/>
      <c r="E229" s="133" t="str">
        <f ca="1">IF($B229="","",VLOOKUP($B229,'1_CCC'!$C$8:$K$79,$E$1))</f>
        <v>Kühlen &amp; Entwärmen</v>
      </c>
      <c r="F229" s="77" t="str">
        <f ca="1">IF($B229="","",VLOOKUP($B229,'1_CCC'!$C$8:$K$79,$F$1))</f>
        <v>Konzepte für passive und aktive Systeme zum Kühlen, Einbezug Geothermie und Nachtlüftung</v>
      </c>
      <c r="G229" s="250"/>
      <c r="H229" s="250"/>
      <c r="I229" s="250"/>
      <c r="J229" s="257"/>
      <c r="K229" s="255"/>
      <c r="L229" s="255"/>
      <c r="M229" s="255"/>
      <c r="N229" s="253"/>
    </row>
    <row r="230" spans="1:14" s="86" customFormat="1" ht="6.95" customHeight="1" x14ac:dyDescent="0.2">
      <c r="A230" s="84"/>
      <c r="B230" s="82" t="s">
        <v>40</v>
      </c>
      <c r="C230" s="84"/>
      <c r="D230" s="83"/>
      <c r="E230" s="135" t="str">
        <f>IF($B230="","",VLOOKUP($B230,'1_CCC'!$C$8:$K$79,$E$1))</f>
        <v/>
      </c>
      <c r="F230" s="78" t="str">
        <f>IF($B230="","",VLOOKUP($B230,'1_CCC'!$C$8:$K$79,$F$1))</f>
        <v/>
      </c>
      <c r="G230" s="85"/>
      <c r="H230" s="85"/>
      <c r="I230" s="85"/>
      <c r="J230" s="129"/>
      <c r="K230" s="144"/>
      <c r="L230" s="144"/>
      <c r="M230" s="144"/>
      <c r="N230" s="144"/>
    </row>
    <row r="231" spans="1:14" ht="20.100000000000001" customHeight="1" x14ac:dyDescent="0.2">
      <c r="A231" s="251">
        <f>A228+1</f>
        <v>72</v>
      </c>
      <c r="B231" s="82">
        <v>5</v>
      </c>
      <c r="C231" s="251" t="str">
        <f>VLOOKUP(A231,bezug_pyramide,3,FALSE)</f>
        <v>AE45</v>
      </c>
      <c r="D231" s="83"/>
      <c r="E231" s="133" t="str">
        <f ca="1">IF($B231="","",VLOOKUP($B231,'1_CCC'!$C$8:$K$79,$E$1))</f>
        <v>Flächeneffizienz</v>
      </c>
      <c r="F231" s="77" t="str">
        <f ca="1">IF($B231="","",VLOOKUP($B231,'1_CCC'!$C$8:$K$79,$F$1))</f>
        <v>Raumnutzung, Größe, Struktur,
Funktion, Ausstattung</v>
      </c>
      <c r="G231" s="250" t="str">
        <f ca="1">INDIRECT($G$1&amp;$C231)</f>
        <v>X</v>
      </c>
      <c r="H231" s="250"/>
      <c r="I231" s="250">
        <f ca="1">INDIRECT($I$1&amp;$C231)</f>
        <v>0</v>
      </c>
      <c r="J231" s="256"/>
      <c r="K231" s="254"/>
      <c r="L231" s="254"/>
      <c r="M231" s="254"/>
      <c r="N231" s="252"/>
    </row>
    <row r="232" spans="1:14" ht="20.100000000000001" customHeight="1" x14ac:dyDescent="0.2">
      <c r="A232" s="251"/>
      <c r="B232" s="82">
        <v>15</v>
      </c>
      <c r="C232" s="251"/>
      <c r="D232" s="83"/>
      <c r="E232" s="133" t="str">
        <f ca="1">IF($B232="","",VLOOKUP($B232,'1_CCC'!$C$8:$K$79,$E$1))</f>
        <v>Mechanische Lüftung</v>
      </c>
      <c r="F232" s="77" t="str">
        <f ca="1">IF($B232="","",VLOOKUP($B232,'1_CCC'!$C$8:$K$79,$F$1))</f>
        <v>Frischluftversorgung und Art
der Luftverteilung, Filterung, WRG, Hybride Systeme</v>
      </c>
      <c r="G232" s="250"/>
      <c r="H232" s="250"/>
      <c r="I232" s="250"/>
      <c r="J232" s="257"/>
      <c r="K232" s="255"/>
      <c r="L232" s="255"/>
      <c r="M232" s="255"/>
      <c r="N232" s="253"/>
    </row>
    <row r="233" spans="1:14" s="86" customFormat="1" ht="6.95" customHeight="1" x14ac:dyDescent="0.2">
      <c r="A233" s="84"/>
      <c r="B233" s="82" t="s">
        <v>40</v>
      </c>
      <c r="C233" s="84"/>
      <c r="D233" s="83"/>
      <c r="E233" s="135" t="str">
        <f>IF($B233="","",VLOOKUP($B233,'1_CCC'!$C$8:$K$79,$E$1))</f>
        <v/>
      </c>
      <c r="F233" s="78" t="str">
        <f>IF($B233="","",VLOOKUP($B233,'1_CCC'!$C$8:$K$79,$F$1))</f>
        <v/>
      </c>
      <c r="G233" s="85"/>
      <c r="H233" s="85"/>
      <c r="I233" s="85"/>
      <c r="J233" s="129"/>
      <c r="K233" s="144"/>
      <c r="L233" s="144"/>
      <c r="M233" s="144"/>
      <c r="N233" s="144"/>
    </row>
    <row r="234" spans="1:14" ht="20.100000000000001" customHeight="1" x14ac:dyDescent="0.2">
      <c r="A234" s="251">
        <f>A231+1</f>
        <v>73</v>
      </c>
      <c r="B234" s="82">
        <v>5</v>
      </c>
      <c r="C234" s="251" t="str">
        <f>VLOOKUP(A234,bezug_pyramide,3,FALSE)</f>
        <v>AG47</v>
      </c>
      <c r="D234" s="83"/>
      <c r="E234" s="133" t="str">
        <f ca="1">IF($B234="","",VLOOKUP($B234,'1_CCC'!$C$8:$K$79,$E$1))</f>
        <v>Flächeneffizienz</v>
      </c>
      <c r="F234" s="77" t="str">
        <f ca="1">IF($B234="","",VLOOKUP($B234,'1_CCC'!$C$8:$K$79,$F$1))</f>
        <v>Raumnutzung, Größe, Struktur,
Funktion, Ausstattung</v>
      </c>
      <c r="G234" s="250" t="str">
        <f ca="1">INDIRECT($G$1&amp;$C234)</f>
        <v>X</v>
      </c>
      <c r="H234" s="250"/>
      <c r="I234" s="250">
        <f ca="1">INDIRECT($I$1&amp;$C234)</f>
        <v>0</v>
      </c>
      <c r="J234" s="256"/>
      <c r="K234" s="254"/>
      <c r="L234" s="254"/>
      <c r="M234" s="254"/>
      <c r="N234" s="252"/>
    </row>
    <row r="235" spans="1:14" ht="20.100000000000001" customHeight="1" x14ac:dyDescent="0.2">
      <c r="A235" s="251"/>
      <c r="B235" s="82">
        <v>16</v>
      </c>
      <c r="C235" s="251"/>
      <c r="D235" s="83"/>
      <c r="E235" s="133" t="str">
        <f ca="1">IF($B235="","",VLOOKUP($B235,'1_CCC'!$C$8:$K$79,$E$1))</f>
        <v>Wasserkonzept</v>
      </c>
      <c r="F235" s="77" t="str">
        <f ca="1">IF($B235="","",VLOOKUP($B235,'1_CCC'!$C$8:$K$79,$F$1))</f>
        <v>Infrastruktur Ver- und Entsorgung,
Regenwasser-/Abwassernutzung
Biologische Klärung, Recycling</v>
      </c>
      <c r="G235" s="250"/>
      <c r="H235" s="250"/>
      <c r="I235" s="250"/>
      <c r="J235" s="257"/>
      <c r="K235" s="255"/>
      <c r="L235" s="255"/>
      <c r="M235" s="255"/>
      <c r="N235" s="253"/>
    </row>
    <row r="236" spans="1:14" s="86" customFormat="1" ht="6.95" customHeight="1" x14ac:dyDescent="0.2">
      <c r="A236" s="84"/>
      <c r="B236" s="82" t="s">
        <v>40</v>
      </c>
      <c r="C236" s="84"/>
      <c r="D236" s="83"/>
      <c r="E236" s="135" t="str">
        <f>IF($B236="","",VLOOKUP($B236,'1_CCC'!$C$8:$K$79,$E$1))</f>
        <v/>
      </c>
      <c r="F236" s="78" t="str">
        <f>IF($B236="","",VLOOKUP($B236,'1_CCC'!$C$8:$K$79,$F$1))</f>
        <v/>
      </c>
      <c r="G236" s="85"/>
      <c r="H236" s="85"/>
      <c r="I236" s="85"/>
      <c r="J236" s="129"/>
      <c r="K236" s="144"/>
      <c r="L236" s="144"/>
      <c r="M236" s="144"/>
      <c r="N236" s="144"/>
    </row>
    <row r="237" spans="1:14" ht="20.100000000000001" customHeight="1" x14ac:dyDescent="0.2">
      <c r="A237" s="251">
        <f>A234+1</f>
        <v>74</v>
      </c>
      <c r="B237" s="82">
        <v>5</v>
      </c>
      <c r="C237" s="251" t="str">
        <f>VLOOKUP(A237,bezug_pyramide,3,FALSE)</f>
        <v>AI49</v>
      </c>
      <c r="D237" s="83"/>
      <c r="E237" s="133" t="str">
        <f ca="1">IF($B237="","",VLOOKUP($B237,'1_CCC'!$C$8:$K$79,$E$1))</f>
        <v>Flächeneffizienz</v>
      </c>
      <c r="F237" s="77" t="str">
        <f ca="1">IF($B237="","",VLOOKUP($B237,'1_CCC'!$C$8:$K$79,$F$1))</f>
        <v>Raumnutzung, Größe, Struktur,
Funktion, Ausstattung</v>
      </c>
      <c r="G237" s="250" t="str">
        <f ca="1">INDIRECT($G$1&amp;$C237)</f>
        <v>X</v>
      </c>
      <c r="H237" s="250"/>
      <c r="I237" s="250">
        <f ca="1">INDIRECT($I$1&amp;$C237)</f>
        <v>0</v>
      </c>
      <c r="J237" s="256"/>
      <c r="K237" s="254"/>
      <c r="L237" s="254"/>
      <c r="M237" s="254"/>
      <c r="N237" s="252"/>
    </row>
    <row r="238" spans="1:14" ht="20.100000000000001" customHeight="1" x14ac:dyDescent="0.2">
      <c r="A238" s="251"/>
      <c r="B238" s="82">
        <v>17</v>
      </c>
      <c r="C238" s="251"/>
      <c r="D238" s="83"/>
      <c r="E238" s="133" t="str">
        <f ca="1">IF($B238="","",VLOOKUP($B238,'1_CCC'!$C$8:$K$79,$E$1))</f>
        <v>Reinigungskonzept</v>
      </c>
      <c r="F238" s="77" t="str">
        <f ca="1">IF($B238="","",VLOOKUP($B238,'1_CCC'!$C$8:$K$79,$F$1))</f>
        <v>Robustheit, Langlebigkeit, Reinigungsfreundlichkeit, -zyklen,
-mittel, Oberflächeneigenschaften</v>
      </c>
      <c r="G238" s="250"/>
      <c r="H238" s="250"/>
      <c r="I238" s="250"/>
      <c r="J238" s="257"/>
      <c r="K238" s="255"/>
      <c r="L238" s="255"/>
      <c r="M238" s="255"/>
      <c r="N238" s="253"/>
    </row>
    <row r="239" spans="1:14" s="86" customFormat="1" ht="6.95" customHeight="1" x14ac:dyDescent="0.2">
      <c r="A239" s="84"/>
      <c r="B239" s="82" t="s">
        <v>40</v>
      </c>
      <c r="C239" s="84"/>
      <c r="D239" s="83"/>
      <c r="E239" s="135" t="str">
        <f>IF($B239="","",VLOOKUP($B239,'1_CCC'!$C$8:$K$79,$E$1))</f>
        <v/>
      </c>
      <c r="F239" s="78" t="str">
        <f>IF($B239="","",VLOOKUP($B239,'1_CCC'!$C$8:$K$79,$F$1))</f>
        <v/>
      </c>
      <c r="G239" s="85"/>
      <c r="H239" s="85"/>
      <c r="I239" s="85"/>
      <c r="J239" s="129"/>
      <c r="K239" s="144"/>
      <c r="L239" s="144"/>
      <c r="M239" s="144"/>
      <c r="N239" s="144"/>
    </row>
    <row r="240" spans="1:14" ht="20.100000000000001" customHeight="1" x14ac:dyDescent="0.2">
      <c r="A240" s="251">
        <f>A237+1</f>
        <v>75</v>
      </c>
      <c r="B240" s="82">
        <v>5</v>
      </c>
      <c r="C240" s="251" t="str">
        <f>VLOOKUP(A240,bezug_pyramide,3,FALSE)</f>
        <v>AK51</v>
      </c>
      <c r="D240" s="83"/>
      <c r="E240" s="133" t="str">
        <f ca="1">IF($B240="","",VLOOKUP($B240,'1_CCC'!$C$8:$K$79,$E$1))</f>
        <v>Flächeneffizienz</v>
      </c>
      <c r="F240" s="77" t="str">
        <f ca="1">IF($B240="","",VLOOKUP($B240,'1_CCC'!$C$8:$K$79,$F$1))</f>
        <v>Raumnutzung, Größe, Struktur,
Funktion, Ausstattung</v>
      </c>
      <c r="G240" s="250" t="str">
        <f ca="1">INDIRECT($G$1&amp;$C240)</f>
        <v>O</v>
      </c>
      <c r="H240" s="250"/>
      <c r="I240" s="250">
        <f ca="1">INDIRECT($I$1&amp;$C240)</f>
        <v>0</v>
      </c>
      <c r="J240" s="256"/>
      <c r="K240" s="254"/>
      <c r="L240" s="254"/>
      <c r="M240" s="254"/>
      <c r="N240" s="252"/>
    </row>
    <row r="241" spans="1:14" ht="20.100000000000001" customHeight="1" x14ac:dyDescent="0.2">
      <c r="A241" s="251"/>
      <c r="B241" s="82">
        <v>18</v>
      </c>
      <c r="C241" s="251"/>
      <c r="D241" s="83"/>
      <c r="E241" s="133" t="str">
        <f ca="1">IF($B241="","",VLOOKUP($B241,'1_CCC'!$C$8:$K$79,$E$1))</f>
        <v>Nutzen &amp; Betreiben</v>
      </c>
      <c r="F241" s="77" t="str">
        <f ca="1">IF($B241="","",VLOOKUP($B241,'1_CCC'!$C$8:$K$79,$F$1))</f>
        <v>Energieabrechnung, Wartung, GMS, Facility Management, Monitoring, Nutzercoaching, -zufriedenheit</v>
      </c>
      <c r="G241" s="250"/>
      <c r="H241" s="250"/>
      <c r="I241" s="250"/>
      <c r="J241" s="257"/>
      <c r="K241" s="255"/>
      <c r="L241" s="255"/>
      <c r="M241" s="255"/>
      <c r="N241" s="253"/>
    </row>
    <row r="242" spans="1:14" s="86" customFormat="1" ht="6.95" customHeight="1" thickBot="1" x14ac:dyDescent="0.25">
      <c r="A242" s="87"/>
      <c r="B242" s="83" t="s">
        <v>40</v>
      </c>
      <c r="C242" s="87"/>
      <c r="D242" s="83"/>
      <c r="E242" s="139" t="str">
        <f>IF($B242="","",VLOOKUP($B242,'1_CCC'!$C$8:$K$79,$E$1))</f>
        <v/>
      </c>
      <c r="F242" s="79" t="str">
        <f>IF($B242="","",VLOOKUP($B242,'1_CCC'!$C$8:$K$79,$F$1))</f>
        <v/>
      </c>
      <c r="G242" s="88"/>
      <c r="H242" s="88"/>
      <c r="I242" s="88"/>
      <c r="J242" s="89"/>
      <c r="K242" s="146"/>
      <c r="L242" s="146"/>
      <c r="M242" s="146"/>
      <c r="N242" s="146"/>
    </row>
    <row r="243" spans="1:14" s="76" customFormat="1" ht="33" customHeight="1" thickBot="1" x14ac:dyDescent="0.3">
      <c r="A243" s="170">
        <f>B243</f>
        <v>6</v>
      </c>
      <c r="B243" s="74">
        <f>B245</f>
        <v>6</v>
      </c>
      <c r="C243" s="74"/>
      <c r="D243" s="74"/>
      <c r="E243" s="128" t="str">
        <f ca="1">IF(VLOOKUP($B243,'1_CCC'!$C$8:$AY$79,$A$1,FALSE)="","",VLOOKUP($B243,'1_CCC'!$C$8:$AY$79,$A$1,FALSE))</f>
        <v>Flexibilität</v>
      </c>
      <c r="F243" s="75"/>
      <c r="G243" s="73"/>
      <c r="H243" s="75"/>
      <c r="I243" s="75"/>
      <c r="J243" s="130" t="str">
        <f>IF(VLOOKUP($B243,'1_CCC'!$C$8:$AY$79,$J$1,FALSE)="","",VLOOKUP($B243,'1_CCC'!$C$8:$AY$79,$J$1,FALSE))</f>
        <v/>
      </c>
      <c r="K243" s="145"/>
      <c r="L243" s="145"/>
      <c r="M243" s="145"/>
      <c r="N243" s="145"/>
    </row>
    <row r="244" spans="1:14" s="76" customFormat="1" ht="6.95" customHeight="1" x14ac:dyDescent="0.25">
      <c r="A244" s="171"/>
      <c r="B244" s="74"/>
      <c r="C244" s="74"/>
      <c r="D244" s="74"/>
      <c r="E244" s="73"/>
      <c r="F244" s="75"/>
      <c r="G244" s="73"/>
      <c r="H244" s="75"/>
      <c r="I244" s="75"/>
      <c r="J244" s="127"/>
      <c r="K244" s="145"/>
      <c r="L244" s="145"/>
      <c r="M244" s="145"/>
      <c r="N244" s="145"/>
    </row>
    <row r="245" spans="1:14" ht="20.100000000000001" customHeight="1" x14ac:dyDescent="0.2">
      <c r="A245" s="251">
        <f>A240+1</f>
        <v>76</v>
      </c>
      <c r="B245" s="82">
        <v>6</v>
      </c>
      <c r="C245" s="251" t="str">
        <f>VLOOKUP(A245,bezug_pyramide,3,FALSE)</f>
        <v>M31</v>
      </c>
      <c r="D245" s="83"/>
      <c r="E245" s="133" t="str">
        <f ca="1">IF($B245="","",VLOOKUP($B245,'1_CCC'!$C$8:$K$79,$E$1))</f>
        <v>Flexibilität</v>
      </c>
      <c r="F245" s="77" t="str">
        <f ca="1">IF($B245="","",VLOOKUP($B245,'1_CCC'!$C$8:$K$79,$F$1))</f>
        <v>Räumliche Anpassungsfähigkeit, Nutzereinflussnahme auf räumliche Struktur, Einrichtung</v>
      </c>
      <c r="G245" s="250" t="str">
        <f ca="1">INDIRECT($G$1&amp;$C245)</f>
        <v>+</v>
      </c>
      <c r="H245" s="250"/>
      <c r="I245" s="250">
        <f ca="1">INDIRECT($I$1&amp;$C245)</f>
        <v>0</v>
      </c>
      <c r="J245" s="256"/>
      <c r="K245" s="254"/>
      <c r="L245" s="254"/>
      <c r="M245" s="254"/>
      <c r="N245" s="252"/>
    </row>
    <row r="246" spans="1:14" ht="20.100000000000001" customHeight="1" x14ac:dyDescent="0.2">
      <c r="A246" s="251"/>
      <c r="B246" s="82">
        <v>7</v>
      </c>
      <c r="C246" s="251"/>
      <c r="D246" s="83"/>
      <c r="E246" s="133" t="str">
        <f ca="1">IF($B246="","",VLOOKUP($B246,'1_CCC'!$C$8:$K$79,$E$1))</f>
        <v>Sonnen- &amp; Blendschutz</v>
      </c>
      <c r="F246" s="77" t="str">
        <f ca="1">IF($B246="","",VLOOKUP($B246,'1_CCC'!$C$8:$K$79,$F$1))</f>
        <v>Natürliche, bauliche, technische Vermeidung v. Raumüberheizung, Management solarer Einträge</v>
      </c>
      <c r="G246" s="250"/>
      <c r="H246" s="250"/>
      <c r="I246" s="250"/>
      <c r="J246" s="257"/>
      <c r="K246" s="255"/>
      <c r="L246" s="255"/>
      <c r="M246" s="255"/>
      <c r="N246" s="253"/>
    </row>
    <row r="247" spans="1:14" s="86" customFormat="1" ht="6.95" customHeight="1" x14ac:dyDescent="0.2">
      <c r="A247" s="84"/>
      <c r="B247" s="82" t="s">
        <v>40</v>
      </c>
      <c r="C247" s="84"/>
      <c r="D247" s="83"/>
      <c r="E247" s="135" t="str">
        <f>IF($B247="","",VLOOKUP($B247,'1_CCC'!$C$8:$K$79,$E$1))</f>
        <v/>
      </c>
      <c r="F247" s="78" t="str">
        <f>IF($B247="","",VLOOKUP($B247,'1_CCC'!$C$8:$K$79,$F$1))</f>
        <v/>
      </c>
      <c r="G247" s="85"/>
      <c r="H247" s="85"/>
      <c r="I247" s="85"/>
      <c r="J247" s="129"/>
      <c r="K247" s="144"/>
      <c r="L247" s="144"/>
      <c r="M247" s="144"/>
      <c r="N247" s="144"/>
    </row>
    <row r="248" spans="1:14" ht="20.100000000000001" customHeight="1" x14ac:dyDescent="0.2">
      <c r="A248" s="251">
        <f>A245+1</f>
        <v>77</v>
      </c>
      <c r="B248" s="82">
        <v>6</v>
      </c>
      <c r="C248" s="251" t="str">
        <f>VLOOKUP(A248,bezug_pyramide,3,FALSE)</f>
        <v>O33</v>
      </c>
      <c r="D248" s="83"/>
      <c r="E248" s="133" t="str">
        <f ca="1">IF($B248="","",VLOOKUP($B248,'1_CCC'!$C$8:$K$79,$E$1))</f>
        <v>Flexibilität</v>
      </c>
      <c r="F248" s="77" t="str">
        <f ca="1">IF($B248="","",VLOOKUP($B248,'1_CCC'!$C$8:$K$79,$F$1))</f>
        <v>Räumliche Anpassungsfähigkeit, Nutzereinflussnahme auf räumliche Struktur, Einrichtung</v>
      </c>
      <c r="G248" s="250" t="str">
        <f ca="1">INDIRECT($G$1&amp;$C248)</f>
        <v>+</v>
      </c>
      <c r="H248" s="250"/>
      <c r="I248" s="250">
        <f ca="1">INDIRECT($I$1&amp;$C248)</f>
        <v>0</v>
      </c>
      <c r="J248" s="256"/>
      <c r="K248" s="254"/>
      <c r="L248" s="254"/>
      <c r="M248" s="254"/>
      <c r="N248" s="252"/>
    </row>
    <row r="249" spans="1:14" ht="20.100000000000001" customHeight="1" x14ac:dyDescent="0.2">
      <c r="A249" s="251"/>
      <c r="B249" s="82">
        <v>8</v>
      </c>
      <c r="C249" s="251"/>
      <c r="D249" s="83"/>
      <c r="E249" s="133" t="str">
        <f ca="1">IF($B249="","",VLOOKUP($B249,'1_CCC'!$C$8:$K$79,$E$1))</f>
        <v>Tageslicht &amp; Kunstlicht</v>
      </c>
      <c r="F249" s="77" t="str">
        <f ca="1">IF($B249="","",VLOOKUP($B249,'1_CCC'!$C$8:$K$79,$F$1))</f>
        <v>Tageslichtverfügbarkeit für unter-schiedliche Nutzungen, Blendschutz, Visueller Komfort, Art der Leuchten</v>
      </c>
      <c r="G249" s="250"/>
      <c r="H249" s="250"/>
      <c r="I249" s="250"/>
      <c r="J249" s="257"/>
      <c r="K249" s="255"/>
      <c r="L249" s="255"/>
      <c r="M249" s="255"/>
      <c r="N249" s="253"/>
    </row>
    <row r="250" spans="1:14" s="86" customFormat="1" ht="6.95" customHeight="1" x14ac:dyDescent="0.2">
      <c r="A250" s="84"/>
      <c r="B250" s="82" t="s">
        <v>40</v>
      </c>
      <c r="C250" s="84"/>
      <c r="D250" s="83"/>
      <c r="E250" s="135" t="str">
        <f>IF($B250="","",VLOOKUP($B250,'1_CCC'!$C$8:$K$79,$E$1))</f>
        <v/>
      </c>
      <c r="F250" s="78" t="str">
        <f>IF($B250="","",VLOOKUP($B250,'1_CCC'!$C$8:$K$79,$F$1))</f>
        <v/>
      </c>
      <c r="G250" s="85"/>
      <c r="H250" s="85"/>
      <c r="I250" s="85"/>
      <c r="J250" s="129"/>
      <c r="K250" s="144"/>
      <c r="L250" s="144"/>
      <c r="M250" s="144"/>
      <c r="N250" s="144"/>
    </row>
    <row r="251" spans="1:14" ht="20.100000000000001" customHeight="1" x14ac:dyDescent="0.2">
      <c r="A251" s="251">
        <f>A248+1</f>
        <v>78</v>
      </c>
      <c r="B251" s="82">
        <v>6</v>
      </c>
      <c r="C251" s="251" t="str">
        <f>VLOOKUP(A251,bezug_pyramide,3,FALSE)</f>
        <v>Q35</v>
      </c>
      <c r="D251" s="83"/>
      <c r="E251" s="133" t="str">
        <f ca="1">IF($B251="","",VLOOKUP($B251,'1_CCC'!$C$8:$K$79,$E$1))</f>
        <v>Flexibilität</v>
      </c>
      <c r="F251" s="77" t="str">
        <f ca="1">IF($B251="","",VLOOKUP($B251,'1_CCC'!$C$8:$K$79,$F$1))</f>
        <v>Räumliche Anpassungsfähigkeit, Nutzereinflussnahme auf räumliche Struktur, Einrichtung</v>
      </c>
      <c r="G251" s="250" t="str">
        <f ca="1">INDIRECT($G$1&amp;$C251)</f>
        <v>+</v>
      </c>
      <c r="H251" s="250"/>
      <c r="I251" s="250">
        <f ca="1">INDIRECT($I$1&amp;$C251)</f>
        <v>0</v>
      </c>
      <c r="J251" s="256"/>
      <c r="K251" s="254"/>
      <c r="L251" s="254"/>
      <c r="M251" s="254"/>
      <c r="N251" s="252"/>
    </row>
    <row r="252" spans="1:14" ht="20.100000000000001" customHeight="1" x14ac:dyDescent="0.2">
      <c r="A252" s="251"/>
      <c r="B252" s="82">
        <v>9</v>
      </c>
      <c r="C252" s="251"/>
      <c r="D252" s="83"/>
      <c r="E252" s="133" t="str">
        <f ca="1">IF($B252="","",VLOOKUP($B252,'1_CCC'!$C$8:$K$79,$E$1))</f>
        <v>Natürliche Lüftung</v>
      </c>
      <c r="F252" s="77" t="str">
        <f ca="1">IF($B252="","",VLOOKUP($B252,'1_CCC'!$C$8:$K$79,$F$1))</f>
        <v>Luftstrom in und durch das Gebäude, Qualität und Disposition, Geometrie Anordnung, Größe von Öffnungen</v>
      </c>
      <c r="G252" s="250"/>
      <c r="H252" s="250"/>
      <c r="I252" s="250"/>
      <c r="J252" s="257"/>
      <c r="K252" s="255"/>
      <c r="L252" s="255"/>
      <c r="M252" s="255"/>
      <c r="N252" s="253"/>
    </row>
    <row r="253" spans="1:14" s="86" customFormat="1" ht="6.95" customHeight="1" x14ac:dyDescent="0.2">
      <c r="A253" s="84"/>
      <c r="B253" s="82" t="s">
        <v>40</v>
      </c>
      <c r="C253" s="84"/>
      <c r="D253" s="83"/>
      <c r="E253" s="135" t="str">
        <f>IF($B253="","",VLOOKUP($B253,'1_CCC'!$C$8:$K$79,$E$1))</f>
        <v/>
      </c>
      <c r="F253" s="78" t="str">
        <f>IF($B253="","",VLOOKUP($B253,'1_CCC'!$C$8:$K$79,$F$1))</f>
        <v/>
      </c>
      <c r="G253" s="85"/>
      <c r="H253" s="85"/>
      <c r="I253" s="85"/>
      <c r="J253" s="129"/>
      <c r="K253" s="144"/>
      <c r="L253" s="144"/>
      <c r="M253" s="144"/>
      <c r="N253" s="144"/>
    </row>
    <row r="254" spans="1:14" ht="20.100000000000001" customHeight="1" x14ac:dyDescent="0.2">
      <c r="A254" s="251">
        <f>A251+1</f>
        <v>79</v>
      </c>
      <c r="B254" s="82">
        <v>6</v>
      </c>
      <c r="C254" s="251" t="str">
        <f>VLOOKUP(A254,bezug_pyramide,3,FALSE)</f>
        <v>S37</v>
      </c>
      <c r="D254" s="83"/>
      <c r="E254" s="133" t="str">
        <f ca="1">IF($B254="","",VLOOKUP($B254,'1_CCC'!$C$8:$K$79,$E$1))</f>
        <v>Flexibilität</v>
      </c>
      <c r="F254" s="77" t="str">
        <f ca="1">IF($B254="","",VLOOKUP($B254,'1_CCC'!$C$8:$K$79,$F$1))</f>
        <v>Räumliche Anpassungsfähigkeit, Nutzereinflussnahme auf räumliche Struktur, Einrichtung</v>
      </c>
      <c r="G254" s="250" t="str">
        <f ca="1">INDIRECT($G$1&amp;$C254)</f>
        <v>+</v>
      </c>
      <c r="H254" s="250"/>
      <c r="I254" s="250">
        <f ca="1">INDIRECT($I$1&amp;$C254)</f>
        <v>0</v>
      </c>
      <c r="J254" s="256"/>
      <c r="K254" s="254"/>
      <c r="L254" s="254"/>
      <c r="M254" s="254"/>
      <c r="N254" s="252"/>
    </row>
    <row r="255" spans="1:14" ht="20.100000000000001" customHeight="1" x14ac:dyDescent="0.2">
      <c r="A255" s="251"/>
      <c r="B255" s="82">
        <v>10</v>
      </c>
      <c r="C255" s="251"/>
      <c r="D255" s="83"/>
      <c r="E255" s="133" t="str">
        <f ca="1">IF($B255="","",VLOOKUP($B255,'1_CCC'!$C$8:$K$79,$E$1))</f>
        <v>Energiebedarf &amp; Verbrauch</v>
      </c>
      <c r="F255" s="77" t="str">
        <f ca="1">IF($B255="","",VLOOKUP($B255,'1_CCC'!$C$8:$K$79,$F$1))</f>
        <v>Einsparung, Optimierung TGA, Wahl Beleuchtung, Leuchtmittel, Nutzer-strom, Equipment, Messkonzept</v>
      </c>
      <c r="G255" s="250"/>
      <c r="H255" s="250"/>
      <c r="I255" s="250"/>
      <c r="J255" s="257"/>
      <c r="K255" s="255"/>
      <c r="L255" s="255"/>
      <c r="M255" s="255"/>
      <c r="N255" s="253"/>
    </row>
    <row r="256" spans="1:14" s="86" customFormat="1" ht="6.95" customHeight="1" x14ac:dyDescent="0.2">
      <c r="A256" s="84"/>
      <c r="B256" s="82" t="s">
        <v>40</v>
      </c>
      <c r="C256" s="84"/>
      <c r="D256" s="83"/>
      <c r="E256" s="135" t="str">
        <f>IF($B256="","",VLOOKUP($B256,'1_CCC'!$C$8:$K$79,$E$1))</f>
        <v/>
      </c>
      <c r="F256" s="78" t="str">
        <f>IF($B256="","",VLOOKUP($B256,'1_CCC'!$C$8:$K$79,$F$1))</f>
        <v/>
      </c>
      <c r="G256" s="85"/>
      <c r="H256" s="85"/>
      <c r="I256" s="85"/>
      <c r="J256" s="129"/>
      <c r="K256" s="144"/>
      <c r="L256" s="144"/>
      <c r="M256" s="144"/>
      <c r="N256" s="144"/>
    </row>
    <row r="257" spans="1:14" ht="20.100000000000001" customHeight="1" x14ac:dyDescent="0.2">
      <c r="A257" s="251">
        <f>A254+1</f>
        <v>80</v>
      </c>
      <c r="B257" s="82">
        <v>6</v>
      </c>
      <c r="C257" s="251" t="str">
        <f>VLOOKUP(A257,bezug_pyramide,3,FALSE)</f>
        <v>U39</v>
      </c>
      <c r="D257" s="83"/>
      <c r="E257" s="133" t="str">
        <f ca="1">IF($B257="","",VLOOKUP($B257,'1_CCC'!$C$8:$K$79,$E$1))</f>
        <v>Flexibilität</v>
      </c>
      <c r="F257" s="77" t="str">
        <f ca="1">IF($B257="","",VLOOKUP($B257,'1_CCC'!$C$8:$K$79,$F$1))</f>
        <v>Räumliche Anpassungsfähigkeit, Nutzereinflussnahme auf räumliche Struktur, Einrichtung</v>
      </c>
      <c r="G257" s="250" t="str">
        <f ca="1">INDIRECT($G$1&amp;$C257)</f>
        <v>-</v>
      </c>
      <c r="H257" s="250"/>
      <c r="I257" s="250">
        <f ca="1">INDIRECT($I$1&amp;$C257)</f>
        <v>0</v>
      </c>
      <c r="J257" s="256"/>
      <c r="K257" s="254"/>
      <c r="L257" s="254"/>
      <c r="M257" s="254"/>
      <c r="N257" s="252"/>
    </row>
    <row r="258" spans="1:14" ht="20.100000000000001" customHeight="1" x14ac:dyDescent="0.2">
      <c r="A258" s="251"/>
      <c r="B258" s="82">
        <v>11</v>
      </c>
      <c r="C258" s="251"/>
      <c r="D258" s="83"/>
      <c r="E258" s="133" t="str">
        <f ca="1">IF($B258="","",VLOOKUP($B258,'1_CCC'!$C$8:$K$79,$E$1))</f>
        <v>Energieversorgung</v>
      </c>
      <c r="F258" s="77" t="str">
        <f ca="1">IF($B258="","",VLOOKUP($B258,'1_CCC'!$C$8:$K$79,$F$1))</f>
        <v>Energieträger, Art der Versorgung, Energiespeicher, Lastmanagement, Smart Grid, Versorgungssicherheit</v>
      </c>
      <c r="G258" s="250"/>
      <c r="H258" s="250"/>
      <c r="I258" s="250"/>
      <c r="J258" s="257"/>
      <c r="K258" s="255"/>
      <c r="L258" s="255"/>
      <c r="M258" s="255"/>
      <c r="N258" s="253"/>
    </row>
    <row r="259" spans="1:14" s="86" customFormat="1" ht="6.95" customHeight="1" x14ac:dyDescent="0.2">
      <c r="A259" s="84"/>
      <c r="B259" s="82" t="s">
        <v>40</v>
      </c>
      <c r="C259" s="84"/>
      <c r="D259" s="83"/>
      <c r="E259" s="135" t="str">
        <f>IF($B259="","",VLOOKUP($B259,'1_CCC'!$C$8:$K$79,$E$1))</f>
        <v/>
      </c>
      <c r="F259" s="78" t="str">
        <f>IF($B259="","",VLOOKUP($B259,'1_CCC'!$C$8:$K$79,$F$1))</f>
        <v/>
      </c>
      <c r="G259" s="85"/>
      <c r="H259" s="85"/>
      <c r="I259" s="85"/>
      <c r="J259" s="129"/>
      <c r="K259" s="144"/>
      <c r="L259" s="144"/>
      <c r="M259" s="144"/>
      <c r="N259" s="144"/>
    </row>
    <row r="260" spans="1:14" ht="20.100000000000001" customHeight="1" x14ac:dyDescent="0.2">
      <c r="A260" s="251">
        <f>A257+1</f>
        <v>81</v>
      </c>
      <c r="B260" s="82">
        <v>6</v>
      </c>
      <c r="C260" s="251" t="str">
        <f>VLOOKUP(A260,bezug_pyramide,3,FALSE)</f>
        <v>W41</v>
      </c>
      <c r="D260" s="83"/>
      <c r="E260" s="133" t="str">
        <f ca="1">IF($B260="","",VLOOKUP($B260,'1_CCC'!$C$8:$K$79,$E$1))</f>
        <v>Flexibilität</v>
      </c>
      <c r="F260" s="77" t="str">
        <f ca="1">IF($B260="","",VLOOKUP($B260,'1_CCC'!$C$8:$K$79,$F$1))</f>
        <v>Räumliche Anpassungsfähigkeit, Nutzereinflussnahme auf räumliche Struktur, Einrichtung</v>
      </c>
      <c r="G260" s="250" t="str">
        <f ca="1">INDIRECT($G$1&amp;$C260)</f>
        <v>-</v>
      </c>
      <c r="H260" s="250"/>
      <c r="I260" s="250">
        <f ca="1">INDIRECT($I$1&amp;$C260)</f>
        <v>0</v>
      </c>
      <c r="J260" s="256"/>
      <c r="K260" s="254"/>
      <c r="L260" s="254"/>
      <c r="M260" s="254"/>
      <c r="N260" s="252"/>
    </row>
    <row r="261" spans="1:14" ht="20.100000000000001" customHeight="1" x14ac:dyDescent="0.2">
      <c r="A261" s="251"/>
      <c r="B261" s="82">
        <v>12</v>
      </c>
      <c r="C261" s="251"/>
      <c r="D261" s="83"/>
      <c r="E261" s="133" t="str">
        <f ca="1">IF($B261="","",VLOOKUP($B261,'1_CCC'!$C$8:$K$79,$E$1))</f>
        <v>Erneuerbare Energien</v>
      </c>
      <c r="F261" s="77" t="str">
        <f ca="1">IF($B261="","",VLOOKUP($B261,'1_CCC'!$C$8:$K$79,$F$1))</f>
        <v xml:space="preserve">Lokale Potenziale/Kapazitäten, spezifische Bedingungen am Standort, auf dem Grundstück </v>
      </c>
      <c r="G261" s="250"/>
      <c r="H261" s="250"/>
      <c r="I261" s="250"/>
      <c r="J261" s="257"/>
      <c r="K261" s="255"/>
      <c r="L261" s="255"/>
      <c r="M261" s="255"/>
      <c r="N261" s="253"/>
    </row>
    <row r="262" spans="1:14" s="86" customFormat="1" ht="6.95" customHeight="1" x14ac:dyDescent="0.2">
      <c r="A262" s="84"/>
      <c r="B262" s="82" t="s">
        <v>40</v>
      </c>
      <c r="C262" s="84"/>
      <c r="D262" s="83"/>
      <c r="E262" s="135" t="str">
        <f>IF($B262="","",VLOOKUP($B262,'1_CCC'!$C$8:$K$79,$E$1))</f>
        <v/>
      </c>
      <c r="F262" s="78" t="str">
        <f>IF($B262="","",VLOOKUP($B262,'1_CCC'!$C$8:$K$79,$F$1))</f>
        <v/>
      </c>
      <c r="G262" s="85"/>
      <c r="H262" s="85"/>
      <c r="I262" s="85"/>
      <c r="J262" s="129"/>
      <c r="K262" s="144"/>
      <c r="L262" s="144"/>
      <c r="M262" s="144"/>
      <c r="N262" s="144"/>
    </row>
    <row r="263" spans="1:14" ht="20.100000000000001" customHeight="1" x14ac:dyDescent="0.2">
      <c r="A263" s="251">
        <f>A260+1</f>
        <v>82</v>
      </c>
      <c r="B263" s="82">
        <v>6</v>
      </c>
      <c r="C263" s="251" t="str">
        <f>VLOOKUP(A263,bezug_pyramide,3,FALSE)</f>
        <v>Y43</v>
      </c>
      <c r="D263" s="83"/>
      <c r="E263" s="133" t="str">
        <f ca="1">IF($B263="","",VLOOKUP($B263,'1_CCC'!$C$8:$K$79,$E$1))</f>
        <v>Flexibilität</v>
      </c>
      <c r="F263" s="77" t="str">
        <f ca="1">IF($B263="","",VLOOKUP($B263,'1_CCC'!$C$8:$K$79,$F$1))</f>
        <v>Räumliche Anpassungsfähigkeit, Nutzereinflussnahme auf räumliche Struktur, Einrichtung</v>
      </c>
      <c r="G263" s="250" t="str">
        <f ca="1">INDIRECT($G$1&amp;$C263)</f>
        <v>+</v>
      </c>
      <c r="H263" s="250"/>
      <c r="I263" s="250">
        <f ca="1">INDIRECT($I$1&amp;$C263)</f>
        <v>0</v>
      </c>
      <c r="J263" s="256"/>
      <c r="K263" s="254"/>
      <c r="L263" s="254"/>
      <c r="M263" s="254"/>
      <c r="N263" s="252"/>
    </row>
    <row r="264" spans="1:14" ht="20.100000000000001" customHeight="1" x14ac:dyDescent="0.2">
      <c r="A264" s="251"/>
      <c r="B264" s="82">
        <v>13</v>
      </c>
      <c r="C264" s="251"/>
      <c r="D264" s="83"/>
      <c r="E264" s="133" t="str">
        <f ca="1">IF($B264="","",VLOOKUP($B264,'1_CCC'!$C$8:$K$79,$E$1))</f>
        <v>Heizen &amp; Warmwasser</v>
      </c>
      <c r="F264" s="77" t="str">
        <f ca="1">IF($B264="","",VLOOKUP($B264,'1_CCC'!$C$8:$K$79,$F$1))</f>
        <v>Konzepte für passive und aktive Systeme zum Heizen sowie für die Warmwasserbereitstellung</v>
      </c>
      <c r="G264" s="250"/>
      <c r="H264" s="250"/>
      <c r="I264" s="250"/>
      <c r="J264" s="257"/>
      <c r="K264" s="255"/>
      <c r="L264" s="255"/>
      <c r="M264" s="255"/>
      <c r="N264" s="253"/>
    </row>
    <row r="265" spans="1:14" s="86" customFormat="1" ht="6.95" customHeight="1" x14ac:dyDescent="0.2">
      <c r="A265" s="84"/>
      <c r="B265" s="82" t="s">
        <v>40</v>
      </c>
      <c r="C265" s="84"/>
      <c r="D265" s="83"/>
      <c r="E265" s="135" t="str">
        <f>IF($B265="","",VLOOKUP($B265,'1_CCC'!$C$8:$K$79,$E$1))</f>
        <v/>
      </c>
      <c r="F265" s="78" t="str">
        <f>IF($B265="","",VLOOKUP($B265,'1_CCC'!$C$8:$K$79,$F$1))</f>
        <v/>
      </c>
      <c r="G265" s="85"/>
      <c r="H265" s="85"/>
      <c r="I265" s="85"/>
      <c r="J265" s="129"/>
      <c r="K265" s="144"/>
      <c r="L265" s="144"/>
      <c r="M265" s="144"/>
      <c r="N265" s="144"/>
    </row>
    <row r="266" spans="1:14" ht="20.100000000000001" customHeight="1" x14ac:dyDescent="0.2">
      <c r="A266" s="251">
        <f>A263+1</f>
        <v>83</v>
      </c>
      <c r="B266" s="82">
        <v>6</v>
      </c>
      <c r="C266" s="251" t="str">
        <f>VLOOKUP(A266,bezug_pyramide,3,FALSE)</f>
        <v>AA45</v>
      </c>
      <c r="D266" s="83"/>
      <c r="E266" s="133" t="str">
        <f ca="1">IF($B266="","",VLOOKUP($B266,'1_CCC'!$C$8:$K$79,$E$1))</f>
        <v>Flexibilität</v>
      </c>
      <c r="F266" s="77" t="str">
        <f ca="1">IF($B266="","",VLOOKUP($B266,'1_CCC'!$C$8:$K$79,$F$1))</f>
        <v>Räumliche Anpassungsfähigkeit, Nutzereinflussnahme auf räumliche Struktur, Einrichtung</v>
      </c>
      <c r="G266" s="250" t="str">
        <f ca="1">INDIRECT($G$1&amp;$C266)</f>
        <v>+</v>
      </c>
      <c r="H266" s="250"/>
      <c r="I266" s="250">
        <f ca="1">INDIRECT($I$1&amp;$C266)</f>
        <v>0</v>
      </c>
      <c r="J266" s="256"/>
      <c r="K266" s="254"/>
      <c r="L266" s="254"/>
      <c r="M266" s="254"/>
      <c r="N266" s="252"/>
    </row>
    <row r="267" spans="1:14" ht="20.100000000000001" customHeight="1" x14ac:dyDescent="0.2">
      <c r="A267" s="251"/>
      <c r="B267" s="82">
        <v>14</v>
      </c>
      <c r="C267" s="251"/>
      <c r="D267" s="83"/>
      <c r="E267" s="133" t="str">
        <f ca="1">IF($B267="","",VLOOKUP($B267,'1_CCC'!$C$8:$K$79,$E$1))</f>
        <v>Kühlen &amp; Entwärmen</v>
      </c>
      <c r="F267" s="77" t="str">
        <f ca="1">IF($B267="","",VLOOKUP($B267,'1_CCC'!$C$8:$K$79,$F$1))</f>
        <v>Konzepte für passive und aktive Systeme zum Kühlen, Einbezug Geothermie und Nachtlüftung</v>
      </c>
      <c r="G267" s="250"/>
      <c r="H267" s="250"/>
      <c r="I267" s="250"/>
      <c r="J267" s="257"/>
      <c r="K267" s="255"/>
      <c r="L267" s="255"/>
      <c r="M267" s="255"/>
      <c r="N267" s="253"/>
    </row>
    <row r="268" spans="1:14" s="86" customFormat="1" ht="6.95" customHeight="1" x14ac:dyDescent="0.2">
      <c r="A268" s="84"/>
      <c r="B268" s="82" t="s">
        <v>40</v>
      </c>
      <c r="C268" s="84"/>
      <c r="D268" s="83"/>
      <c r="E268" s="135" t="str">
        <f>IF($B268="","",VLOOKUP($B268,'1_CCC'!$C$8:$K$79,$E$1))</f>
        <v/>
      </c>
      <c r="F268" s="78" t="str">
        <f>IF($B268="","",VLOOKUP($B268,'1_CCC'!$C$8:$K$79,$F$1))</f>
        <v/>
      </c>
      <c r="G268" s="85"/>
      <c r="H268" s="85"/>
      <c r="I268" s="85"/>
      <c r="J268" s="129"/>
      <c r="K268" s="144"/>
      <c r="L268" s="144"/>
      <c r="M268" s="144"/>
      <c r="N268" s="144"/>
    </row>
    <row r="269" spans="1:14" ht="20.100000000000001" customHeight="1" x14ac:dyDescent="0.2">
      <c r="A269" s="251">
        <f>A266+1</f>
        <v>84</v>
      </c>
      <c r="B269" s="82">
        <v>6</v>
      </c>
      <c r="C269" s="251" t="str">
        <f>VLOOKUP(A269,bezug_pyramide,3,FALSE)</f>
        <v>AC47</v>
      </c>
      <c r="D269" s="83"/>
      <c r="E269" s="133" t="str">
        <f ca="1">IF($B269="","",VLOOKUP($B269,'1_CCC'!$C$8:$K$79,$E$1))</f>
        <v>Flexibilität</v>
      </c>
      <c r="F269" s="77" t="str">
        <f ca="1">IF($B269="","",VLOOKUP($B269,'1_CCC'!$C$8:$K$79,$F$1))</f>
        <v>Räumliche Anpassungsfähigkeit, Nutzereinflussnahme auf räumliche Struktur, Einrichtung</v>
      </c>
      <c r="G269" s="250" t="str">
        <f ca="1">INDIRECT($G$1&amp;$C269)</f>
        <v>X</v>
      </c>
      <c r="H269" s="250"/>
      <c r="I269" s="250">
        <f ca="1">INDIRECT($I$1&amp;$C269)</f>
        <v>0</v>
      </c>
      <c r="J269" s="256"/>
      <c r="K269" s="254"/>
      <c r="L269" s="254"/>
      <c r="M269" s="254"/>
      <c r="N269" s="252"/>
    </row>
    <row r="270" spans="1:14" ht="20.100000000000001" customHeight="1" x14ac:dyDescent="0.2">
      <c r="A270" s="251"/>
      <c r="B270" s="82">
        <v>15</v>
      </c>
      <c r="C270" s="251"/>
      <c r="D270" s="83"/>
      <c r="E270" s="133" t="str">
        <f ca="1">IF($B270="","",VLOOKUP($B270,'1_CCC'!$C$8:$K$79,$E$1))</f>
        <v>Mechanische Lüftung</v>
      </c>
      <c r="F270" s="77" t="str">
        <f ca="1">IF($B270="","",VLOOKUP($B270,'1_CCC'!$C$8:$K$79,$F$1))</f>
        <v>Frischluftversorgung und Art
der Luftverteilung, Filterung, WRG, Hybride Systeme</v>
      </c>
      <c r="G270" s="250"/>
      <c r="H270" s="250"/>
      <c r="I270" s="250"/>
      <c r="J270" s="257"/>
      <c r="K270" s="255"/>
      <c r="L270" s="255"/>
      <c r="M270" s="255"/>
      <c r="N270" s="253"/>
    </row>
    <row r="271" spans="1:14" s="86" customFormat="1" ht="6.95" customHeight="1" x14ac:dyDescent="0.2">
      <c r="A271" s="84"/>
      <c r="B271" s="82" t="s">
        <v>40</v>
      </c>
      <c r="C271" s="84"/>
      <c r="D271" s="83"/>
      <c r="E271" s="135" t="str">
        <f>IF($B271="","",VLOOKUP($B271,'1_CCC'!$C$8:$K$79,$E$1))</f>
        <v/>
      </c>
      <c r="F271" s="78" t="str">
        <f>IF($B271="","",VLOOKUP($B271,'1_CCC'!$C$8:$K$79,$F$1))</f>
        <v/>
      </c>
      <c r="G271" s="85"/>
      <c r="H271" s="85"/>
      <c r="I271" s="85"/>
      <c r="J271" s="129"/>
      <c r="K271" s="144"/>
      <c r="L271" s="144"/>
      <c r="M271" s="144"/>
      <c r="N271" s="144"/>
    </row>
    <row r="272" spans="1:14" ht="20.100000000000001" customHeight="1" x14ac:dyDescent="0.2">
      <c r="A272" s="251">
        <f>A269+1</f>
        <v>85</v>
      </c>
      <c r="B272" s="82">
        <v>6</v>
      </c>
      <c r="C272" s="251" t="str">
        <f>VLOOKUP(A272,bezug_pyramide,3,FALSE)</f>
        <v>AE49</v>
      </c>
      <c r="D272" s="83"/>
      <c r="E272" s="133" t="str">
        <f ca="1">IF($B272="","",VLOOKUP($B272,'1_CCC'!$C$8:$K$79,$E$1))</f>
        <v>Flexibilität</v>
      </c>
      <c r="F272" s="77" t="str">
        <f ca="1">IF($B272="","",VLOOKUP($B272,'1_CCC'!$C$8:$K$79,$F$1))</f>
        <v>Räumliche Anpassungsfähigkeit, Nutzereinflussnahme auf räumliche Struktur, Einrichtung</v>
      </c>
      <c r="G272" s="250" t="str">
        <f ca="1">INDIRECT($G$1&amp;$C272)</f>
        <v>-</v>
      </c>
      <c r="H272" s="250"/>
      <c r="I272" s="250">
        <f ca="1">INDIRECT($I$1&amp;$C272)</f>
        <v>0</v>
      </c>
      <c r="J272" s="256"/>
      <c r="K272" s="254"/>
      <c r="L272" s="254"/>
      <c r="M272" s="254"/>
      <c r="N272" s="252"/>
    </row>
    <row r="273" spans="1:14" ht="20.100000000000001" customHeight="1" x14ac:dyDescent="0.2">
      <c r="A273" s="251"/>
      <c r="B273" s="82">
        <v>16</v>
      </c>
      <c r="C273" s="251"/>
      <c r="D273" s="83"/>
      <c r="E273" s="133" t="str">
        <f ca="1">IF($B273="","",VLOOKUP($B273,'1_CCC'!$C$8:$K$79,$E$1))</f>
        <v>Wasserkonzept</v>
      </c>
      <c r="F273" s="77" t="str">
        <f ca="1">IF($B273="","",VLOOKUP($B273,'1_CCC'!$C$8:$K$79,$F$1))</f>
        <v>Infrastruktur Ver- und Entsorgung,
Regenwasser-/Abwassernutzung
Biologische Klärung, Recycling</v>
      </c>
      <c r="G273" s="250"/>
      <c r="H273" s="250"/>
      <c r="I273" s="250"/>
      <c r="J273" s="257"/>
      <c r="K273" s="255"/>
      <c r="L273" s="255"/>
      <c r="M273" s="255"/>
      <c r="N273" s="253"/>
    </row>
    <row r="274" spans="1:14" s="86" customFormat="1" ht="6.95" customHeight="1" x14ac:dyDescent="0.2">
      <c r="A274" s="84"/>
      <c r="B274" s="82" t="s">
        <v>40</v>
      </c>
      <c r="C274" s="84"/>
      <c r="D274" s="83"/>
      <c r="E274" s="135" t="str">
        <f>IF($B274="","",VLOOKUP($B274,'1_CCC'!$C$8:$K$79,$E$1))</f>
        <v/>
      </c>
      <c r="F274" s="78" t="str">
        <f>IF($B274="","",VLOOKUP($B274,'1_CCC'!$C$8:$K$79,$F$1))</f>
        <v/>
      </c>
      <c r="G274" s="85"/>
      <c r="H274" s="85"/>
      <c r="I274" s="85"/>
      <c r="J274" s="129"/>
      <c r="K274" s="144"/>
      <c r="L274" s="144"/>
      <c r="M274" s="144"/>
      <c r="N274" s="144"/>
    </row>
    <row r="275" spans="1:14" ht="20.100000000000001" customHeight="1" x14ac:dyDescent="0.2">
      <c r="A275" s="251">
        <f>A272+1</f>
        <v>86</v>
      </c>
      <c r="B275" s="82">
        <v>6</v>
      </c>
      <c r="C275" s="251" t="str">
        <f>VLOOKUP(A275,bezug_pyramide,3,FALSE)</f>
        <v>AG51</v>
      </c>
      <c r="D275" s="83"/>
      <c r="E275" s="133" t="str">
        <f ca="1">IF($B275="","",VLOOKUP($B275,'1_CCC'!$C$8:$K$79,$E$1))</f>
        <v>Flexibilität</v>
      </c>
      <c r="F275" s="77" t="str">
        <f ca="1">IF($B275="","",VLOOKUP($B275,'1_CCC'!$C$8:$K$79,$F$1))</f>
        <v>Räumliche Anpassungsfähigkeit, Nutzereinflussnahme auf räumliche Struktur, Einrichtung</v>
      </c>
      <c r="G275" s="250" t="str">
        <f ca="1">INDIRECT($G$1&amp;$C275)</f>
        <v>-</v>
      </c>
      <c r="H275" s="250"/>
      <c r="I275" s="250">
        <f ca="1">INDIRECT($I$1&amp;$C275)</f>
        <v>0</v>
      </c>
      <c r="J275" s="256"/>
      <c r="K275" s="254"/>
      <c r="L275" s="254"/>
      <c r="M275" s="254"/>
      <c r="N275" s="252"/>
    </row>
    <row r="276" spans="1:14" ht="20.100000000000001" customHeight="1" x14ac:dyDescent="0.2">
      <c r="A276" s="251"/>
      <c r="B276" s="82">
        <v>17</v>
      </c>
      <c r="C276" s="251"/>
      <c r="D276" s="83"/>
      <c r="E276" s="133" t="str">
        <f ca="1">IF($B276="","",VLOOKUP($B276,'1_CCC'!$C$8:$K$79,$E$1))</f>
        <v>Reinigungskonzept</v>
      </c>
      <c r="F276" s="77" t="str">
        <f ca="1">IF($B276="","",VLOOKUP($B276,'1_CCC'!$C$8:$K$79,$F$1))</f>
        <v>Robustheit, Langlebigkeit, Reinigungsfreundlichkeit, -zyklen,
-mittel, Oberflächeneigenschaften</v>
      </c>
      <c r="G276" s="250"/>
      <c r="H276" s="250"/>
      <c r="I276" s="250"/>
      <c r="J276" s="257"/>
      <c r="K276" s="255"/>
      <c r="L276" s="255"/>
      <c r="M276" s="255"/>
      <c r="N276" s="253"/>
    </row>
    <row r="277" spans="1:14" s="86" customFormat="1" ht="6.95" customHeight="1" x14ac:dyDescent="0.2">
      <c r="A277" s="84"/>
      <c r="B277" s="82" t="s">
        <v>40</v>
      </c>
      <c r="C277" s="84"/>
      <c r="D277" s="83"/>
      <c r="E277" s="135" t="str">
        <f>IF($B277="","",VLOOKUP($B277,'1_CCC'!$C$8:$K$79,$E$1))</f>
        <v/>
      </c>
      <c r="F277" s="78" t="str">
        <f>IF($B277="","",VLOOKUP($B277,'1_CCC'!$C$8:$K$79,$F$1))</f>
        <v/>
      </c>
      <c r="G277" s="85"/>
      <c r="H277" s="85"/>
      <c r="I277" s="85"/>
      <c r="J277" s="129"/>
      <c r="K277" s="144"/>
      <c r="L277" s="144"/>
      <c r="M277" s="144"/>
      <c r="N277" s="144"/>
    </row>
    <row r="278" spans="1:14" ht="20.100000000000001" customHeight="1" x14ac:dyDescent="0.2">
      <c r="A278" s="251">
        <f>A275+1</f>
        <v>87</v>
      </c>
      <c r="B278" s="82">
        <v>6</v>
      </c>
      <c r="C278" s="251" t="str">
        <f>VLOOKUP(A278,bezug_pyramide,3,FALSE)</f>
        <v>AI53</v>
      </c>
      <c r="D278" s="83"/>
      <c r="E278" s="133" t="str">
        <f ca="1">IF($B278="","",VLOOKUP($B278,'1_CCC'!$C$8:$K$79,$E$1))</f>
        <v>Flexibilität</v>
      </c>
      <c r="F278" s="77" t="str">
        <f ca="1">IF($B278="","",VLOOKUP($B278,'1_CCC'!$C$8:$K$79,$F$1))</f>
        <v>Räumliche Anpassungsfähigkeit, Nutzereinflussnahme auf räumliche Struktur, Einrichtung</v>
      </c>
      <c r="G278" s="250" t="str">
        <f ca="1">INDIRECT($G$1&amp;$C278)</f>
        <v>+</v>
      </c>
      <c r="H278" s="250"/>
      <c r="I278" s="250">
        <f ca="1">INDIRECT($I$1&amp;$C278)</f>
        <v>0</v>
      </c>
      <c r="J278" s="256"/>
      <c r="K278" s="254"/>
      <c r="L278" s="254"/>
      <c r="M278" s="254"/>
      <c r="N278" s="252"/>
    </row>
    <row r="279" spans="1:14" ht="20.100000000000001" customHeight="1" x14ac:dyDescent="0.2">
      <c r="A279" s="251"/>
      <c r="B279" s="82">
        <v>18</v>
      </c>
      <c r="C279" s="251"/>
      <c r="D279" s="83"/>
      <c r="E279" s="133" t="str">
        <f ca="1">IF($B279="","",VLOOKUP($B279,'1_CCC'!$C$8:$K$79,$E$1))</f>
        <v>Nutzen &amp; Betreiben</v>
      </c>
      <c r="F279" s="77" t="str">
        <f ca="1">IF($B279="","",VLOOKUP($B279,'1_CCC'!$C$8:$K$79,$F$1))</f>
        <v>Energieabrechnung, Wartung, GMS, Facility Management, Monitoring, Nutzercoaching, -zufriedenheit</v>
      </c>
      <c r="G279" s="250"/>
      <c r="H279" s="250"/>
      <c r="I279" s="250"/>
      <c r="J279" s="257"/>
      <c r="K279" s="255"/>
      <c r="L279" s="255"/>
      <c r="M279" s="255"/>
      <c r="N279" s="253"/>
    </row>
    <row r="280" spans="1:14" s="86" customFormat="1" ht="6.95" customHeight="1" thickBot="1" x14ac:dyDescent="0.25">
      <c r="A280" s="87"/>
      <c r="B280" s="83" t="s">
        <v>40</v>
      </c>
      <c r="C280" s="87"/>
      <c r="D280" s="83"/>
      <c r="E280" s="139" t="str">
        <f>IF($B280="","",VLOOKUP($B280,'1_CCC'!$C$8:$K$79,$E$1))</f>
        <v/>
      </c>
      <c r="F280" s="79" t="str">
        <f>IF($B280="","",VLOOKUP($B280,'1_CCC'!$C$8:$K$79,$F$1))</f>
        <v/>
      </c>
      <c r="G280" s="88"/>
      <c r="H280" s="88"/>
      <c r="I280" s="88"/>
      <c r="J280" s="89"/>
      <c r="K280" s="146"/>
      <c r="L280" s="146"/>
      <c r="M280" s="146"/>
      <c r="N280" s="146"/>
    </row>
    <row r="281" spans="1:14" s="76" customFormat="1" ht="33" customHeight="1" thickBot="1" x14ac:dyDescent="0.3">
      <c r="A281" s="170">
        <f>B281</f>
        <v>7</v>
      </c>
      <c r="B281" s="74">
        <f>B283</f>
        <v>7</v>
      </c>
      <c r="C281" s="74"/>
      <c r="D281" s="74"/>
      <c r="E281" s="128" t="str">
        <f ca="1">IF(VLOOKUP($B281,'1_CCC'!$C$8:$AY$79,$A$1,FALSE)="","",VLOOKUP($B281,'1_CCC'!$C$8:$AY$79,$A$1,FALSE))</f>
        <v>Sonnen- &amp; Blendschutz</v>
      </c>
      <c r="F281" s="75"/>
      <c r="G281" s="73"/>
      <c r="H281" s="75"/>
      <c r="I281" s="75"/>
      <c r="J281" s="130" t="str">
        <f>IF(VLOOKUP($B281,'1_CCC'!$C$8:$AY$79,$J$1,FALSE)="","",VLOOKUP($B281,'1_CCC'!$C$8:$AY$79,$J$1,FALSE))</f>
        <v/>
      </c>
      <c r="K281" s="145"/>
      <c r="L281" s="145"/>
      <c r="M281" s="145"/>
      <c r="N281" s="145"/>
    </row>
    <row r="282" spans="1:14" s="76" customFormat="1" ht="6.95" customHeight="1" x14ac:dyDescent="0.25">
      <c r="A282" s="171"/>
      <c r="B282" s="74"/>
      <c r="C282" s="74"/>
      <c r="D282" s="74"/>
      <c r="E282" s="73"/>
      <c r="F282" s="75"/>
      <c r="G282" s="73"/>
      <c r="H282" s="75"/>
      <c r="I282" s="75"/>
      <c r="J282" s="127"/>
      <c r="K282" s="145"/>
      <c r="L282" s="145"/>
      <c r="M282" s="145"/>
      <c r="N282" s="145"/>
    </row>
    <row r="283" spans="1:14" ht="20.100000000000001" customHeight="1" x14ac:dyDescent="0.2">
      <c r="A283" s="251">
        <f>A278+1</f>
        <v>88</v>
      </c>
      <c r="B283" s="82">
        <v>7</v>
      </c>
      <c r="C283" s="251" t="str">
        <f>VLOOKUP(A283,bezug_pyramide,3,FALSE)</f>
        <v>M35</v>
      </c>
      <c r="D283" s="83"/>
      <c r="E283" s="133" t="str">
        <f ca="1">IF($B283="","",VLOOKUP($B283,'1_CCC'!$C$8:$K$79,$E$1))</f>
        <v>Sonnen- &amp; Blendschutz</v>
      </c>
      <c r="F283" s="77" t="str">
        <f ca="1">IF($B283="","",VLOOKUP($B283,'1_CCC'!$C$8:$K$79,$F$1))</f>
        <v>Natürliche, bauliche, technische Vermeidung v. Raumüberheizung, Management solarer Einträge</v>
      </c>
      <c r="G283" s="250" t="str">
        <f ca="1">INDIRECT($G$1&amp;$C283)</f>
        <v>+</v>
      </c>
      <c r="H283" s="250"/>
      <c r="I283" s="250">
        <f ca="1">INDIRECT($I$1&amp;$C283)</f>
        <v>0</v>
      </c>
      <c r="J283" s="256"/>
      <c r="K283" s="254"/>
      <c r="L283" s="254"/>
      <c r="M283" s="254"/>
      <c r="N283" s="252"/>
    </row>
    <row r="284" spans="1:14" ht="20.100000000000001" customHeight="1" x14ac:dyDescent="0.2">
      <c r="A284" s="251"/>
      <c r="B284" s="82">
        <v>8</v>
      </c>
      <c r="C284" s="251"/>
      <c r="D284" s="83"/>
      <c r="E284" s="133" t="str">
        <f ca="1">IF($B284="","",VLOOKUP($B284,'1_CCC'!$C$8:$K$79,$E$1))</f>
        <v>Tageslicht &amp; Kunstlicht</v>
      </c>
      <c r="F284" s="77" t="str">
        <f ca="1">IF($B284="","",VLOOKUP($B284,'1_CCC'!$C$8:$K$79,$F$1))</f>
        <v>Tageslichtverfügbarkeit für unter-schiedliche Nutzungen, Blendschutz, Visueller Komfort, Art der Leuchten</v>
      </c>
      <c r="G284" s="250"/>
      <c r="H284" s="250"/>
      <c r="I284" s="250"/>
      <c r="J284" s="257"/>
      <c r="K284" s="255"/>
      <c r="L284" s="255"/>
      <c r="M284" s="255"/>
      <c r="N284" s="253"/>
    </row>
    <row r="285" spans="1:14" s="86" customFormat="1" ht="6.95" customHeight="1" x14ac:dyDescent="0.2">
      <c r="A285" s="84"/>
      <c r="B285" s="82" t="s">
        <v>40</v>
      </c>
      <c r="C285" s="84"/>
      <c r="D285" s="83"/>
      <c r="E285" s="135" t="str">
        <f>IF($B285="","",VLOOKUP($B285,'1_CCC'!$C$8:$K$79,$E$1))</f>
        <v/>
      </c>
      <c r="F285" s="78" t="str">
        <f>IF($B285="","",VLOOKUP($B285,'1_CCC'!$C$8:$K$79,$F$1))</f>
        <v/>
      </c>
      <c r="G285" s="85"/>
      <c r="H285" s="85"/>
      <c r="I285" s="85"/>
      <c r="J285" s="129"/>
      <c r="K285" s="144"/>
      <c r="L285" s="144"/>
      <c r="M285" s="144"/>
      <c r="N285" s="144"/>
    </row>
    <row r="286" spans="1:14" ht="20.100000000000001" customHeight="1" x14ac:dyDescent="0.2">
      <c r="A286" s="251">
        <f>A283+1</f>
        <v>89</v>
      </c>
      <c r="B286" s="82">
        <v>7</v>
      </c>
      <c r="C286" s="251" t="str">
        <f>VLOOKUP(A286,bezug_pyramide,3,FALSE)</f>
        <v>O37</v>
      </c>
      <c r="D286" s="83"/>
      <c r="E286" s="133" t="str">
        <f ca="1">IF($B286="","",VLOOKUP($B286,'1_CCC'!$C$8:$K$79,$E$1))</f>
        <v>Sonnen- &amp; Blendschutz</v>
      </c>
      <c r="F286" s="77" t="str">
        <f ca="1">IF($B286="","",VLOOKUP($B286,'1_CCC'!$C$8:$K$79,$F$1))</f>
        <v>Natürliche, bauliche, technische Vermeidung v. Raumüberheizung, Management solarer Einträge</v>
      </c>
      <c r="G286" s="250" t="str">
        <f ca="1">INDIRECT($G$1&amp;$C286)</f>
        <v>+</v>
      </c>
      <c r="H286" s="250"/>
      <c r="I286" s="250">
        <f ca="1">INDIRECT($I$1&amp;$C286)</f>
        <v>0</v>
      </c>
      <c r="J286" s="256"/>
      <c r="K286" s="254"/>
      <c r="L286" s="254"/>
      <c r="M286" s="254"/>
      <c r="N286" s="252"/>
    </row>
    <row r="287" spans="1:14" ht="20.100000000000001" customHeight="1" x14ac:dyDescent="0.2">
      <c r="A287" s="251"/>
      <c r="B287" s="82">
        <v>9</v>
      </c>
      <c r="C287" s="251"/>
      <c r="D287" s="83"/>
      <c r="E287" s="133" t="str">
        <f ca="1">IF($B287="","",VLOOKUP($B287,'1_CCC'!$C$8:$K$79,$E$1))</f>
        <v>Natürliche Lüftung</v>
      </c>
      <c r="F287" s="77" t="str">
        <f ca="1">IF($B287="","",VLOOKUP($B287,'1_CCC'!$C$8:$K$79,$F$1))</f>
        <v>Luftstrom in und durch das Gebäude, Qualität und Disposition, Geometrie Anordnung, Größe von Öffnungen</v>
      </c>
      <c r="G287" s="250"/>
      <c r="H287" s="250"/>
      <c r="I287" s="250"/>
      <c r="J287" s="257"/>
      <c r="K287" s="255"/>
      <c r="L287" s="255"/>
      <c r="M287" s="255"/>
      <c r="N287" s="253"/>
    </row>
    <row r="288" spans="1:14" s="86" customFormat="1" ht="6.95" customHeight="1" x14ac:dyDescent="0.2">
      <c r="A288" s="84"/>
      <c r="B288" s="82" t="s">
        <v>40</v>
      </c>
      <c r="C288" s="84"/>
      <c r="D288" s="83"/>
      <c r="E288" s="135" t="str">
        <f>IF($B288="","",VLOOKUP($B288,'1_CCC'!$C$8:$K$79,$E$1))</f>
        <v/>
      </c>
      <c r="F288" s="78" t="str">
        <f>IF($B288="","",VLOOKUP($B288,'1_CCC'!$C$8:$K$79,$F$1))</f>
        <v/>
      </c>
      <c r="G288" s="85"/>
      <c r="H288" s="85"/>
      <c r="I288" s="85"/>
      <c r="J288" s="129"/>
      <c r="K288" s="144"/>
      <c r="L288" s="144"/>
      <c r="M288" s="144"/>
      <c r="N288" s="144"/>
    </row>
    <row r="289" spans="1:14" ht="20.100000000000001" customHeight="1" x14ac:dyDescent="0.2">
      <c r="A289" s="251">
        <f>A286+1</f>
        <v>90</v>
      </c>
      <c r="B289" s="82">
        <v>7</v>
      </c>
      <c r="C289" s="251" t="str">
        <f>VLOOKUP(A289,bezug_pyramide,3,FALSE)</f>
        <v>Q39</v>
      </c>
      <c r="D289" s="83"/>
      <c r="E289" s="133" t="str">
        <f ca="1">IF($B289="","",VLOOKUP($B289,'1_CCC'!$C$8:$K$79,$E$1))</f>
        <v>Sonnen- &amp; Blendschutz</v>
      </c>
      <c r="F289" s="77" t="str">
        <f ca="1">IF($B289="","",VLOOKUP($B289,'1_CCC'!$C$8:$K$79,$F$1))</f>
        <v>Natürliche, bauliche, technische Vermeidung v. Raumüberheizung, Management solarer Einträge</v>
      </c>
      <c r="G289" s="250" t="str">
        <f ca="1">INDIRECT($G$1&amp;$C289)</f>
        <v>+</v>
      </c>
      <c r="H289" s="250"/>
      <c r="I289" s="250">
        <f ca="1">INDIRECT($I$1&amp;$C289)</f>
        <v>0</v>
      </c>
      <c r="J289" s="256"/>
      <c r="K289" s="254"/>
      <c r="L289" s="254"/>
      <c r="M289" s="254"/>
      <c r="N289" s="252"/>
    </row>
    <row r="290" spans="1:14" ht="20.100000000000001" customHeight="1" x14ac:dyDescent="0.2">
      <c r="A290" s="251"/>
      <c r="B290" s="82">
        <v>10</v>
      </c>
      <c r="C290" s="251"/>
      <c r="D290" s="83"/>
      <c r="E290" s="133" t="str">
        <f ca="1">IF($B290="","",VLOOKUP($B290,'1_CCC'!$C$8:$K$79,$E$1))</f>
        <v>Energiebedarf &amp; Verbrauch</v>
      </c>
      <c r="F290" s="77" t="str">
        <f ca="1">IF($B290="","",VLOOKUP($B290,'1_CCC'!$C$8:$K$79,$F$1))</f>
        <v>Einsparung, Optimierung TGA, Wahl Beleuchtung, Leuchtmittel, Nutzer-strom, Equipment, Messkonzept</v>
      </c>
      <c r="G290" s="250"/>
      <c r="H290" s="250"/>
      <c r="I290" s="250"/>
      <c r="J290" s="257"/>
      <c r="K290" s="255"/>
      <c r="L290" s="255"/>
      <c r="M290" s="255"/>
      <c r="N290" s="253"/>
    </row>
    <row r="291" spans="1:14" s="86" customFormat="1" ht="6.95" customHeight="1" x14ac:dyDescent="0.2">
      <c r="A291" s="84"/>
      <c r="B291" s="82" t="s">
        <v>40</v>
      </c>
      <c r="C291" s="84"/>
      <c r="D291" s="83"/>
      <c r="E291" s="135" t="str">
        <f>IF($B291="","",VLOOKUP($B291,'1_CCC'!$C$8:$K$79,$E$1))</f>
        <v/>
      </c>
      <c r="F291" s="78" t="str">
        <f>IF($B291="","",VLOOKUP($B291,'1_CCC'!$C$8:$K$79,$F$1))</f>
        <v/>
      </c>
      <c r="G291" s="85"/>
      <c r="H291" s="85"/>
      <c r="I291" s="85"/>
      <c r="J291" s="129"/>
      <c r="K291" s="144"/>
      <c r="L291" s="144"/>
      <c r="M291" s="144"/>
      <c r="N291" s="144"/>
    </row>
    <row r="292" spans="1:14" ht="20.100000000000001" customHeight="1" x14ac:dyDescent="0.2">
      <c r="A292" s="251">
        <f>A289+1</f>
        <v>91</v>
      </c>
      <c r="B292" s="82">
        <v>7</v>
      </c>
      <c r="C292" s="251" t="str">
        <f>VLOOKUP(A292,bezug_pyramide,3,FALSE)</f>
        <v>S41</v>
      </c>
      <c r="D292" s="83"/>
      <c r="E292" s="133" t="str">
        <f ca="1">IF($B292="","",VLOOKUP($B292,'1_CCC'!$C$8:$K$79,$E$1))</f>
        <v>Sonnen- &amp; Blendschutz</v>
      </c>
      <c r="F292" s="77" t="str">
        <f ca="1">IF($B292="","",VLOOKUP($B292,'1_CCC'!$C$8:$K$79,$F$1))</f>
        <v>Natürliche, bauliche, technische Vermeidung v. Raumüberheizung, Management solarer Einträge</v>
      </c>
      <c r="G292" s="250" t="str">
        <f ca="1">INDIRECT($G$1&amp;$C292)</f>
        <v>-</v>
      </c>
      <c r="H292" s="250"/>
      <c r="I292" s="250">
        <f ca="1">INDIRECT($I$1&amp;$C292)</f>
        <v>0</v>
      </c>
      <c r="J292" s="256"/>
      <c r="K292" s="254"/>
      <c r="L292" s="254"/>
      <c r="M292" s="254"/>
      <c r="N292" s="252"/>
    </row>
    <row r="293" spans="1:14" ht="20.100000000000001" customHeight="1" x14ac:dyDescent="0.2">
      <c r="A293" s="251"/>
      <c r="B293" s="82">
        <v>11</v>
      </c>
      <c r="C293" s="251"/>
      <c r="D293" s="83"/>
      <c r="E293" s="133" t="str">
        <f ca="1">IF($B293="","",VLOOKUP($B293,'1_CCC'!$C$8:$K$79,$E$1))</f>
        <v>Energieversorgung</v>
      </c>
      <c r="F293" s="77" t="str">
        <f ca="1">IF($B293="","",VLOOKUP($B293,'1_CCC'!$C$8:$K$79,$F$1))</f>
        <v>Energieträger, Art der Versorgung, Energiespeicher, Lastmanagement, Smart Grid, Versorgungssicherheit</v>
      </c>
      <c r="G293" s="250"/>
      <c r="H293" s="250"/>
      <c r="I293" s="250"/>
      <c r="J293" s="257"/>
      <c r="K293" s="255"/>
      <c r="L293" s="255"/>
      <c r="M293" s="255"/>
      <c r="N293" s="253"/>
    </row>
    <row r="294" spans="1:14" s="86" customFormat="1" ht="6.95" customHeight="1" x14ac:dyDescent="0.2">
      <c r="A294" s="84"/>
      <c r="B294" s="82" t="s">
        <v>40</v>
      </c>
      <c r="C294" s="84"/>
      <c r="D294" s="83"/>
      <c r="E294" s="135" t="str">
        <f>IF($B294="","",VLOOKUP($B294,'1_CCC'!$C$8:$K$79,$E$1))</f>
        <v/>
      </c>
      <c r="F294" s="78" t="str">
        <f>IF($B294="","",VLOOKUP($B294,'1_CCC'!$C$8:$K$79,$F$1))</f>
        <v/>
      </c>
      <c r="G294" s="85"/>
      <c r="H294" s="85"/>
      <c r="I294" s="85"/>
      <c r="J294" s="129"/>
      <c r="K294" s="144"/>
      <c r="L294" s="144"/>
      <c r="M294" s="144"/>
      <c r="N294" s="144"/>
    </row>
    <row r="295" spans="1:14" ht="20.100000000000001" customHeight="1" x14ac:dyDescent="0.2">
      <c r="A295" s="251">
        <f>A292+1</f>
        <v>92</v>
      </c>
      <c r="B295" s="82">
        <v>7</v>
      </c>
      <c r="C295" s="251" t="str">
        <f>VLOOKUP(A295,bezug_pyramide,3,FALSE)</f>
        <v>U43</v>
      </c>
      <c r="D295" s="83"/>
      <c r="E295" s="133" t="str">
        <f ca="1">IF($B295="","",VLOOKUP($B295,'1_CCC'!$C$8:$K$79,$E$1))</f>
        <v>Sonnen- &amp; Blendschutz</v>
      </c>
      <c r="F295" s="77" t="str">
        <f ca="1">IF($B295="","",VLOOKUP($B295,'1_CCC'!$C$8:$K$79,$F$1))</f>
        <v>Natürliche, bauliche, technische Vermeidung v. Raumüberheizung, Management solarer Einträge</v>
      </c>
      <c r="G295" s="250" t="str">
        <f ca="1">INDIRECT($G$1&amp;$C295)</f>
        <v>o</v>
      </c>
      <c r="H295" s="250"/>
      <c r="I295" s="250">
        <f ca="1">INDIRECT($I$1&amp;$C295)</f>
        <v>0</v>
      </c>
      <c r="J295" s="256"/>
      <c r="K295" s="254"/>
      <c r="L295" s="254"/>
      <c r="M295" s="254"/>
      <c r="N295" s="252"/>
    </row>
    <row r="296" spans="1:14" ht="20.100000000000001" customHeight="1" x14ac:dyDescent="0.2">
      <c r="A296" s="251"/>
      <c r="B296" s="82">
        <v>12</v>
      </c>
      <c r="C296" s="251"/>
      <c r="D296" s="83"/>
      <c r="E296" s="133" t="str">
        <f ca="1">IF($B296="","",VLOOKUP($B296,'1_CCC'!$C$8:$K$79,$E$1))</f>
        <v>Erneuerbare Energien</v>
      </c>
      <c r="F296" s="77" t="str">
        <f ca="1">IF($B296="","",VLOOKUP($B296,'1_CCC'!$C$8:$K$79,$F$1))</f>
        <v xml:space="preserve">Lokale Potenziale/Kapazitäten, spezifische Bedingungen am Standort, auf dem Grundstück </v>
      </c>
      <c r="G296" s="250"/>
      <c r="H296" s="250"/>
      <c r="I296" s="250"/>
      <c r="J296" s="257"/>
      <c r="K296" s="255"/>
      <c r="L296" s="255"/>
      <c r="M296" s="255"/>
      <c r="N296" s="253"/>
    </row>
    <row r="297" spans="1:14" s="86" customFormat="1" ht="6.95" customHeight="1" x14ac:dyDescent="0.2">
      <c r="A297" s="84"/>
      <c r="B297" s="82" t="s">
        <v>40</v>
      </c>
      <c r="C297" s="84"/>
      <c r="D297" s="83"/>
      <c r="E297" s="135" t="str">
        <f>IF($B297="","",VLOOKUP($B297,'1_CCC'!$C$8:$K$79,$E$1))</f>
        <v/>
      </c>
      <c r="F297" s="78" t="str">
        <f>IF($B297="","",VLOOKUP($B297,'1_CCC'!$C$8:$K$79,$F$1))</f>
        <v/>
      </c>
      <c r="G297" s="85"/>
      <c r="H297" s="85"/>
      <c r="I297" s="85"/>
      <c r="J297" s="129"/>
      <c r="K297" s="144"/>
      <c r="L297" s="144"/>
      <c r="M297" s="144"/>
      <c r="N297" s="144"/>
    </row>
    <row r="298" spans="1:14" ht="20.100000000000001" customHeight="1" x14ac:dyDescent="0.2">
      <c r="A298" s="251">
        <f>A295+1</f>
        <v>93</v>
      </c>
      <c r="B298" s="82">
        <v>7</v>
      </c>
      <c r="C298" s="251" t="str">
        <f>VLOOKUP(A298,bezug_pyramide,3,FALSE)</f>
        <v>W45</v>
      </c>
      <c r="D298" s="83"/>
      <c r="E298" s="133" t="str">
        <f ca="1">IF($B298="","",VLOOKUP($B298,'1_CCC'!$C$8:$K$79,$E$1))</f>
        <v>Sonnen- &amp; Blendschutz</v>
      </c>
      <c r="F298" s="77" t="str">
        <f ca="1">IF($B298="","",VLOOKUP($B298,'1_CCC'!$C$8:$K$79,$F$1))</f>
        <v>Natürliche, bauliche, technische Vermeidung v. Raumüberheizung, Management solarer Einträge</v>
      </c>
      <c r="G298" s="250" t="str">
        <f ca="1">INDIRECT($G$1&amp;$C298)</f>
        <v>+</v>
      </c>
      <c r="H298" s="250"/>
      <c r="I298" s="250">
        <f ca="1">INDIRECT($I$1&amp;$C298)</f>
        <v>0</v>
      </c>
      <c r="J298" s="256"/>
      <c r="K298" s="254"/>
      <c r="L298" s="254"/>
      <c r="M298" s="254"/>
      <c r="N298" s="252"/>
    </row>
    <row r="299" spans="1:14" ht="20.100000000000001" customHeight="1" x14ac:dyDescent="0.2">
      <c r="A299" s="251"/>
      <c r="B299" s="82">
        <v>13</v>
      </c>
      <c r="C299" s="251"/>
      <c r="D299" s="83"/>
      <c r="E299" s="133" t="str">
        <f ca="1">IF($B299="","",VLOOKUP($B299,'1_CCC'!$C$8:$K$79,$E$1))</f>
        <v>Heizen &amp; Warmwasser</v>
      </c>
      <c r="F299" s="77" t="str">
        <f ca="1">IF($B299="","",VLOOKUP($B299,'1_CCC'!$C$8:$K$79,$F$1))</f>
        <v>Konzepte für passive und aktive Systeme zum Heizen sowie für die Warmwasserbereitstellung</v>
      </c>
      <c r="G299" s="250"/>
      <c r="H299" s="250"/>
      <c r="I299" s="250"/>
      <c r="J299" s="257"/>
      <c r="K299" s="255"/>
      <c r="L299" s="255"/>
      <c r="M299" s="255"/>
      <c r="N299" s="253"/>
    </row>
    <row r="300" spans="1:14" s="86" customFormat="1" ht="6.95" customHeight="1" x14ac:dyDescent="0.2">
      <c r="A300" s="84"/>
      <c r="B300" s="82" t="s">
        <v>40</v>
      </c>
      <c r="C300" s="84"/>
      <c r="D300" s="83"/>
      <c r="E300" s="135" t="str">
        <f>IF($B300="","",VLOOKUP($B300,'1_CCC'!$C$8:$K$79,$E$1))</f>
        <v/>
      </c>
      <c r="F300" s="78" t="str">
        <f>IF($B300="","",VLOOKUP($B300,'1_CCC'!$C$8:$K$79,$F$1))</f>
        <v/>
      </c>
      <c r="G300" s="85"/>
      <c r="H300" s="85"/>
      <c r="I300" s="85"/>
      <c r="J300" s="129"/>
      <c r="K300" s="144"/>
      <c r="L300" s="144"/>
      <c r="M300" s="144"/>
      <c r="N300" s="144"/>
    </row>
    <row r="301" spans="1:14" ht="20.100000000000001" customHeight="1" x14ac:dyDescent="0.2">
      <c r="A301" s="251">
        <f>A298+1</f>
        <v>94</v>
      </c>
      <c r="B301" s="82">
        <v>7</v>
      </c>
      <c r="C301" s="251" t="str">
        <f>VLOOKUP(A301,bezug_pyramide,3,FALSE)</f>
        <v>Y47</v>
      </c>
      <c r="D301" s="83"/>
      <c r="E301" s="133" t="str">
        <f ca="1">IF($B301="","",VLOOKUP($B301,'1_CCC'!$C$8:$K$79,$E$1))</f>
        <v>Sonnen- &amp; Blendschutz</v>
      </c>
      <c r="F301" s="77" t="str">
        <f ca="1">IF($B301="","",VLOOKUP($B301,'1_CCC'!$C$8:$K$79,$F$1))</f>
        <v>Natürliche, bauliche, technische Vermeidung v. Raumüberheizung, Management solarer Einträge</v>
      </c>
      <c r="G301" s="250" t="str">
        <f ca="1">INDIRECT($G$1&amp;$C301)</f>
        <v>+</v>
      </c>
      <c r="H301" s="250"/>
      <c r="I301" s="250">
        <f ca="1">INDIRECT($I$1&amp;$C301)</f>
        <v>0</v>
      </c>
      <c r="J301" s="256"/>
      <c r="K301" s="254"/>
      <c r="L301" s="254"/>
      <c r="M301" s="254"/>
      <c r="N301" s="252"/>
    </row>
    <row r="302" spans="1:14" ht="20.100000000000001" customHeight="1" x14ac:dyDescent="0.2">
      <c r="A302" s="251"/>
      <c r="B302" s="82">
        <v>14</v>
      </c>
      <c r="C302" s="251"/>
      <c r="D302" s="83"/>
      <c r="E302" s="133" t="str">
        <f ca="1">IF($B302="","",VLOOKUP($B302,'1_CCC'!$C$8:$K$79,$E$1))</f>
        <v>Kühlen &amp; Entwärmen</v>
      </c>
      <c r="F302" s="77" t="str">
        <f ca="1">IF($B302="","",VLOOKUP($B302,'1_CCC'!$C$8:$K$79,$F$1))</f>
        <v>Konzepte für passive und aktive Systeme zum Kühlen, Einbezug Geothermie und Nachtlüftung</v>
      </c>
      <c r="G302" s="250"/>
      <c r="H302" s="250"/>
      <c r="I302" s="250"/>
      <c r="J302" s="257"/>
      <c r="K302" s="255"/>
      <c r="L302" s="255"/>
      <c r="M302" s="255"/>
      <c r="N302" s="253"/>
    </row>
    <row r="303" spans="1:14" s="86" customFormat="1" ht="6.95" customHeight="1" x14ac:dyDescent="0.2">
      <c r="A303" s="84"/>
      <c r="B303" s="82" t="s">
        <v>40</v>
      </c>
      <c r="C303" s="84"/>
      <c r="D303" s="83"/>
      <c r="E303" s="135" t="str">
        <f>IF($B303="","",VLOOKUP($B303,'1_CCC'!$C$8:$K$79,$E$1))</f>
        <v/>
      </c>
      <c r="F303" s="78" t="str">
        <f>IF($B303="","",VLOOKUP($B303,'1_CCC'!$C$8:$K$79,$F$1))</f>
        <v/>
      </c>
      <c r="G303" s="85"/>
      <c r="H303" s="85"/>
      <c r="I303" s="85"/>
      <c r="J303" s="129"/>
      <c r="K303" s="144"/>
      <c r="L303" s="144"/>
      <c r="M303" s="144"/>
      <c r="N303" s="144"/>
    </row>
    <row r="304" spans="1:14" ht="20.100000000000001" customHeight="1" x14ac:dyDescent="0.2">
      <c r="A304" s="251">
        <f>A301+1</f>
        <v>95</v>
      </c>
      <c r="B304" s="82">
        <v>7</v>
      </c>
      <c r="C304" s="251" t="str">
        <f>VLOOKUP(A304,bezug_pyramide,3,FALSE)</f>
        <v>AA49</v>
      </c>
      <c r="D304" s="83"/>
      <c r="E304" s="133" t="str">
        <f ca="1">IF($B304="","",VLOOKUP($B304,'1_CCC'!$C$8:$K$79,$E$1))</f>
        <v>Sonnen- &amp; Blendschutz</v>
      </c>
      <c r="F304" s="77" t="str">
        <f ca="1">IF($B304="","",VLOOKUP($B304,'1_CCC'!$C$8:$K$79,$F$1))</f>
        <v>Natürliche, bauliche, technische Vermeidung v. Raumüberheizung, Management solarer Einträge</v>
      </c>
      <c r="G304" s="250" t="str">
        <f ca="1">INDIRECT($G$1&amp;$C304)</f>
        <v>x</v>
      </c>
      <c r="H304" s="250"/>
      <c r="I304" s="250">
        <f ca="1">INDIRECT($I$1&amp;$C304)</f>
        <v>0</v>
      </c>
      <c r="J304" s="256"/>
      <c r="K304" s="254"/>
      <c r="L304" s="254"/>
      <c r="M304" s="254"/>
      <c r="N304" s="252"/>
    </row>
    <row r="305" spans="1:14" ht="20.100000000000001" customHeight="1" x14ac:dyDescent="0.2">
      <c r="A305" s="251"/>
      <c r="B305" s="82">
        <v>15</v>
      </c>
      <c r="C305" s="251"/>
      <c r="D305" s="83"/>
      <c r="E305" s="133" t="str">
        <f ca="1">IF($B305="","",VLOOKUP($B305,'1_CCC'!$C$8:$K$79,$E$1))</f>
        <v>Mechanische Lüftung</v>
      </c>
      <c r="F305" s="77" t="str">
        <f ca="1">IF($B305="","",VLOOKUP($B305,'1_CCC'!$C$8:$K$79,$F$1))</f>
        <v>Frischluftversorgung und Art
der Luftverteilung, Filterung, WRG, Hybride Systeme</v>
      </c>
      <c r="G305" s="250"/>
      <c r="H305" s="250"/>
      <c r="I305" s="250"/>
      <c r="J305" s="257"/>
      <c r="K305" s="255"/>
      <c r="L305" s="255"/>
      <c r="M305" s="255"/>
      <c r="N305" s="253"/>
    </row>
    <row r="306" spans="1:14" s="86" customFormat="1" ht="6.95" customHeight="1" x14ac:dyDescent="0.2">
      <c r="A306" s="84"/>
      <c r="B306" s="82" t="s">
        <v>40</v>
      </c>
      <c r="C306" s="84"/>
      <c r="D306" s="83"/>
      <c r="E306" s="135" t="str">
        <f>IF($B306="","",VLOOKUP($B306,'1_CCC'!$C$8:$K$79,$E$1))</f>
        <v/>
      </c>
      <c r="F306" s="78" t="str">
        <f>IF($B306="","",VLOOKUP($B306,'1_CCC'!$C$8:$K$79,$F$1))</f>
        <v/>
      </c>
      <c r="G306" s="85"/>
      <c r="H306" s="85"/>
      <c r="I306" s="85"/>
      <c r="J306" s="129"/>
      <c r="K306" s="144"/>
      <c r="L306" s="144"/>
      <c r="M306" s="144"/>
      <c r="N306" s="144"/>
    </row>
    <row r="307" spans="1:14" ht="20.100000000000001" customHeight="1" x14ac:dyDescent="0.2">
      <c r="A307" s="251">
        <f>A304+1</f>
        <v>96</v>
      </c>
      <c r="B307" s="82">
        <v>7</v>
      </c>
      <c r="C307" s="251" t="str">
        <f>VLOOKUP(A307,bezug_pyramide,3,FALSE)</f>
        <v>AC51</v>
      </c>
      <c r="D307" s="83"/>
      <c r="E307" s="133" t="str">
        <f ca="1">IF($B307="","",VLOOKUP($B307,'1_CCC'!$C$8:$K$79,$E$1))</f>
        <v>Sonnen- &amp; Blendschutz</v>
      </c>
      <c r="F307" s="77" t="str">
        <f ca="1">IF($B307="","",VLOOKUP($B307,'1_CCC'!$C$8:$K$79,$F$1))</f>
        <v>Natürliche, bauliche, technische Vermeidung v. Raumüberheizung, Management solarer Einträge</v>
      </c>
      <c r="G307" s="250" t="str">
        <f ca="1">INDIRECT($G$1&amp;$C307)</f>
        <v>x</v>
      </c>
      <c r="H307" s="250"/>
      <c r="I307" s="250">
        <f ca="1">INDIRECT($I$1&amp;$C307)</f>
        <v>0</v>
      </c>
      <c r="J307" s="256"/>
      <c r="K307" s="254"/>
      <c r="L307" s="254"/>
      <c r="M307" s="254"/>
      <c r="N307" s="252"/>
    </row>
    <row r="308" spans="1:14" ht="20.100000000000001" customHeight="1" x14ac:dyDescent="0.2">
      <c r="A308" s="251"/>
      <c r="B308" s="82">
        <v>16</v>
      </c>
      <c r="C308" s="251"/>
      <c r="D308" s="83"/>
      <c r="E308" s="133" t="str">
        <f ca="1">IF($B308="","",VLOOKUP($B308,'1_CCC'!$C$8:$K$79,$E$1))</f>
        <v>Wasserkonzept</v>
      </c>
      <c r="F308" s="77" t="str">
        <f ca="1">IF($B308="","",VLOOKUP($B308,'1_CCC'!$C$8:$K$79,$F$1))</f>
        <v>Infrastruktur Ver- und Entsorgung,
Regenwasser-/Abwassernutzung
Biologische Klärung, Recycling</v>
      </c>
      <c r="G308" s="250"/>
      <c r="H308" s="250"/>
      <c r="I308" s="250"/>
      <c r="J308" s="257"/>
      <c r="K308" s="255"/>
      <c r="L308" s="255"/>
      <c r="M308" s="255"/>
      <c r="N308" s="253"/>
    </row>
    <row r="309" spans="1:14" s="86" customFormat="1" ht="6.95" customHeight="1" x14ac:dyDescent="0.2">
      <c r="A309" s="84"/>
      <c r="B309" s="82" t="s">
        <v>40</v>
      </c>
      <c r="C309" s="84"/>
      <c r="D309" s="83"/>
      <c r="E309" s="135" t="str">
        <f>IF($B309="","",VLOOKUP($B309,'1_CCC'!$C$8:$K$79,$E$1))</f>
        <v/>
      </c>
      <c r="F309" s="78" t="str">
        <f>IF($B309="","",VLOOKUP($B309,'1_CCC'!$C$8:$K$79,$F$1))</f>
        <v/>
      </c>
      <c r="G309" s="85"/>
      <c r="H309" s="85"/>
      <c r="I309" s="85"/>
      <c r="J309" s="129"/>
      <c r="K309" s="144"/>
      <c r="L309" s="144"/>
      <c r="M309" s="144"/>
      <c r="N309" s="144"/>
    </row>
    <row r="310" spans="1:14" ht="20.100000000000001" customHeight="1" x14ac:dyDescent="0.2">
      <c r="A310" s="251">
        <f>A307+1</f>
        <v>97</v>
      </c>
      <c r="B310" s="82">
        <v>7</v>
      </c>
      <c r="C310" s="251" t="str">
        <f>VLOOKUP(A310,bezug_pyramide,3,FALSE)</f>
        <v>AE53</v>
      </c>
      <c r="D310" s="83"/>
      <c r="E310" s="133" t="str">
        <f ca="1">IF($B310="","",VLOOKUP($B310,'1_CCC'!$C$8:$K$79,$E$1))</f>
        <v>Sonnen- &amp; Blendschutz</v>
      </c>
      <c r="F310" s="77" t="str">
        <f ca="1">IF($B310="","",VLOOKUP($B310,'1_CCC'!$C$8:$K$79,$F$1))</f>
        <v>Natürliche, bauliche, technische Vermeidung v. Raumüberheizung, Management solarer Einträge</v>
      </c>
      <c r="G310" s="250" t="str">
        <f ca="1">INDIRECT($G$1&amp;$C310)</f>
        <v>x</v>
      </c>
      <c r="H310" s="250"/>
      <c r="I310" s="250">
        <f ca="1">INDIRECT($I$1&amp;$C310)</f>
        <v>0</v>
      </c>
      <c r="J310" s="256"/>
      <c r="K310" s="254"/>
      <c r="L310" s="254"/>
      <c r="M310" s="254"/>
      <c r="N310" s="252"/>
    </row>
    <row r="311" spans="1:14" ht="20.100000000000001" customHeight="1" x14ac:dyDescent="0.2">
      <c r="A311" s="251"/>
      <c r="B311" s="82">
        <v>17</v>
      </c>
      <c r="C311" s="251"/>
      <c r="D311" s="83"/>
      <c r="E311" s="133" t="str">
        <f ca="1">IF($B311="","",VLOOKUP($B311,'1_CCC'!$C$8:$K$79,$E$1))</f>
        <v>Reinigungskonzept</v>
      </c>
      <c r="F311" s="77" t="str">
        <f ca="1">IF($B311="","",VLOOKUP($B311,'1_CCC'!$C$8:$K$79,$F$1))</f>
        <v>Robustheit, Langlebigkeit, Reinigungsfreundlichkeit, -zyklen,
-mittel, Oberflächeneigenschaften</v>
      </c>
      <c r="G311" s="250"/>
      <c r="H311" s="250"/>
      <c r="I311" s="250"/>
      <c r="J311" s="257"/>
      <c r="K311" s="255"/>
      <c r="L311" s="255"/>
      <c r="M311" s="255"/>
      <c r="N311" s="253"/>
    </row>
    <row r="312" spans="1:14" s="86" customFormat="1" ht="6.95" customHeight="1" x14ac:dyDescent="0.2">
      <c r="A312" s="84"/>
      <c r="B312" s="82" t="s">
        <v>40</v>
      </c>
      <c r="C312" s="84"/>
      <c r="D312" s="83"/>
      <c r="E312" s="135" t="str">
        <f>IF($B312="","",VLOOKUP($B312,'1_CCC'!$C$8:$K$79,$E$1))</f>
        <v/>
      </c>
      <c r="F312" s="78" t="str">
        <f>IF($B312="","",VLOOKUP($B312,'1_CCC'!$C$8:$K$79,$F$1))</f>
        <v/>
      </c>
      <c r="G312" s="85"/>
      <c r="H312" s="85"/>
      <c r="I312" s="85"/>
      <c r="J312" s="129"/>
      <c r="K312" s="144"/>
      <c r="L312" s="144"/>
      <c r="M312" s="144"/>
      <c r="N312" s="144"/>
    </row>
    <row r="313" spans="1:14" ht="20.100000000000001" customHeight="1" x14ac:dyDescent="0.2">
      <c r="A313" s="251">
        <f>A310+1</f>
        <v>98</v>
      </c>
      <c r="B313" s="82">
        <v>7</v>
      </c>
      <c r="C313" s="251" t="str">
        <f>VLOOKUP(A313,bezug_pyramide,3,FALSE)</f>
        <v>AG55</v>
      </c>
      <c r="D313" s="83"/>
      <c r="E313" s="133" t="str">
        <f ca="1">IF($B313="","",VLOOKUP($B313,'1_CCC'!$C$8:$K$79,$E$1))</f>
        <v>Sonnen- &amp; Blendschutz</v>
      </c>
      <c r="F313" s="77" t="str">
        <f ca="1">IF($B313="","",VLOOKUP($B313,'1_CCC'!$C$8:$K$79,$F$1))</f>
        <v>Natürliche, bauliche, technische Vermeidung v. Raumüberheizung, Management solarer Einträge</v>
      </c>
      <c r="G313" s="250" t="str">
        <f ca="1">INDIRECT($G$1&amp;$C313)</f>
        <v>o</v>
      </c>
      <c r="H313" s="250"/>
      <c r="I313" s="250">
        <f ca="1">INDIRECT($I$1&amp;$C313)</f>
        <v>0</v>
      </c>
      <c r="J313" s="256"/>
      <c r="K313" s="254"/>
      <c r="L313" s="254"/>
      <c r="M313" s="254"/>
      <c r="N313" s="252"/>
    </row>
    <row r="314" spans="1:14" ht="20.100000000000001" customHeight="1" x14ac:dyDescent="0.2">
      <c r="A314" s="251"/>
      <c r="B314" s="82">
        <v>18</v>
      </c>
      <c r="C314" s="251"/>
      <c r="D314" s="83"/>
      <c r="E314" s="133" t="str">
        <f ca="1">IF($B314="","",VLOOKUP($B314,'1_CCC'!$C$8:$K$79,$E$1))</f>
        <v>Nutzen &amp; Betreiben</v>
      </c>
      <c r="F314" s="77" t="str">
        <f ca="1">IF($B314="","",VLOOKUP($B314,'1_CCC'!$C$8:$K$79,$F$1))</f>
        <v>Energieabrechnung, Wartung, GMS, Facility Management, Monitoring, Nutzercoaching, -zufriedenheit</v>
      </c>
      <c r="G314" s="250"/>
      <c r="H314" s="250"/>
      <c r="I314" s="250"/>
      <c r="J314" s="257"/>
      <c r="K314" s="255"/>
      <c r="L314" s="255"/>
      <c r="M314" s="255"/>
      <c r="N314" s="253"/>
    </row>
    <row r="315" spans="1:14" s="86" customFormat="1" ht="6.95" customHeight="1" thickBot="1" x14ac:dyDescent="0.25">
      <c r="A315" s="87"/>
      <c r="B315" s="83" t="s">
        <v>40</v>
      </c>
      <c r="C315" s="87"/>
      <c r="D315" s="83"/>
      <c r="E315" s="139" t="str">
        <f>IF($B315="","",VLOOKUP($B315,'1_CCC'!$C$8:$K$79,$E$1))</f>
        <v/>
      </c>
      <c r="F315" s="79" t="str">
        <f>IF($B315="","",VLOOKUP($B315,'1_CCC'!$C$8:$K$79,$F$1))</f>
        <v/>
      </c>
      <c r="G315" s="88"/>
      <c r="H315" s="88"/>
      <c r="I315" s="88"/>
      <c r="J315" s="89"/>
      <c r="K315" s="146"/>
      <c r="L315" s="146"/>
      <c r="M315" s="146"/>
      <c r="N315" s="146"/>
    </row>
    <row r="316" spans="1:14" s="76" customFormat="1" ht="33" customHeight="1" thickBot="1" x14ac:dyDescent="0.3">
      <c r="A316" s="170">
        <f>B316</f>
        <v>8</v>
      </c>
      <c r="B316" s="74">
        <f>B318</f>
        <v>8</v>
      </c>
      <c r="C316" s="74"/>
      <c r="D316" s="74"/>
      <c r="E316" s="128" t="str">
        <f ca="1">IF(VLOOKUP($B316,'1_CCC'!$C$8:$AY$79,$A$1,FALSE)="","",VLOOKUP($B316,'1_CCC'!$C$8:$AY$79,$A$1,FALSE))</f>
        <v>Tageslicht &amp; Kunstlicht</v>
      </c>
      <c r="F316" s="75"/>
      <c r="G316" s="73"/>
      <c r="H316" s="75"/>
      <c r="I316" s="75"/>
      <c r="J316" s="130" t="str">
        <f>IF(VLOOKUP($B316,'1_CCC'!$C$8:$AY$79,$J$1,FALSE)="","",VLOOKUP($B316,'1_CCC'!$C$8:$AY$79,$J$1,FALSE))</f>
        <v/>
      </c>
      <c r="K316" s="145"/>
      <c r="L316" s="145"/>
      <c r="M316" s="145"/>
      <c r="N316" s="145"/>
    </row>
    <row r="317" spans="1:14" s="76" customFormat="1" ht="6.95" customHeight="1" x14ac:dyDescent="0.25">
      <c r="A317" s="171"/>
      <c r="B317" s="74"/>
      <c r="C317" s="74"/>
      <c r="D317" s="74"/>
      <c r="E317" s="73"/>
      <c r="F317" s="75"/>
      <c r="G317" s="73"/>
      <c r="H317" s="75"/>
      <c r="I317" s="75"/>
      <c r="J317" s="127"/>
      <c r="K317" s="145"/>
      <c r="L317" s="145"/>
      <c r="M317" s="145"/>
      <c r="N317" s="145"/>
    </row>
    <row r="318" spans="1:14" ht="20.100000000000001" customHeight="1" x14ac:dyDescent="0.2">
      <c r="A318" s="251">
        <f>A313+1</f>
        <v>99</v>
      </c>
      <c r="B318" s="82">
        <v>8</v>
      </c>
      <c r="C318" s="251" t="str">
        <f>VLOOKUP(A318,bezug_pyramide,3,FALSE)</f>
        <v>M39</v>
      </c>
      <c r="D318" s="83"/>
      <c r="E318" s="133" t="str">
        <f ca="1">IF($B318="","",VLOOKUP($B318,'1_CCC'!$C$8:$K$79,$E$1))</f>
        <v>Tageslicht &amp; Kunstlicht</v>
      </c>
      <c r="F318" s="77" t="str">
        <f ca="1">IF($B318="","",VLOOKUP($B318,'1_CCC'!$C$8:$K$79,$F$1))</f>
        <v>Tageslichtverfügbarkeit für unter-schiedliche Nutzungen, Blendschutz, Visueller Komfort, Art der Leuchten</v>
      </c>
      <c r="G318" s="250" t="str">
        <f ca="1">INDIRECT($G$1&amp;$C318)</f>
        <v>+</v>
      </c>
      <c r="H318" s="250"/>
      <c r="I318" s="250">
        <f ca="1">INDIRECT($I$1&amp;$C318)</f>
        <v>0</v>
      </c>
      <c r="J318" s="256"/>
      <c r="K318" s="254"/>
      <c r="L318" s="254"/>
      <c r="M318" s="254"/>
      <c r="N318" s="252"/>
    </row>
    <row r="319" spans="1:14" ht="20.100000000000001" customHeight="1" x14ac:dyDescent="0.2">
      <c r="A319" s="251"/>
      <c r="B319" s="82">
        <v>9</v>
      </c>
      <c r="C319" s="251"/>
      <c r="D319" s="83"/>
      <c r="E319" s="133" t="str">
        <f ca="1">IF($B319="","",VLOOKUP($B319,'1_CCC'!$C$8:$K$79,$E$1))</f>
        <v>Natürliche Lüftung</v>
      </c>
      <c r="F319" s="77" t="str">
        <f ca="1">IF($B319="","",VLOOKUP($B319,'1_CCC'!$C$8:$K$79,$F$1))</f>
        <v>Luftstrom in und durch das Gebäude, Qualität und Disposition, Geometrie Anordnung, Größe von Öffnungen</v>
      </c>
      <c r="G319" s="250"/>
      <c r="H319" s="250"/>
      <c r="I319" s="250"/>
      <c r="J319" s="257"/>
      <c r="K319" s="255"/>
      <c r="L319" s="255"/>
      <c r="M319" s="255"/>
      <c r="N319" s="253"/>
    </row>
    <row r="320" spans="1:14" s="86" customFormat="1" ht="6.95" customHeight="1" x14ac:dyDescent="0.2">
      <c r="A320" s="84"/>
      <c r="B320" s="82" t="s">
        <v>40</v>
      </c>
      <c r="C320" s="84"/>
      <c r="D320" s="83"/>
      <c r="E320" s="135" t="str">
        <f>IF($B320="","",VLOOKUP($B320,'1_CCC'!$C$8:$K$79,$E$1))</f>
        <v/>
      </c>
      <c r="F320" s="78" t="str">
        <f>IF($B320="","",VLOOKUP($B320,'1_CCC'!$C$8:$K$79,$F$1))</f>
        <v/>
      </c>
      <c r="G320" s="85"/>
      <c r="H320" s="85"/>
      <c r="I320" s="85"/>
      <c r="J320" s="129"/>
      <c r="K320" s="144"/>
      <c r="L320" s="144"/>
      <c r="M320" s="144"/>
      <c r="N320" s="144"/>
    </row>
    <row r="321" spans="1:14" ht="20.100000000000001" customHeight="1" x14ac:dyDescent="0.2">
      <c r="A321" s="251">
        <f>A318+1</f>
        <v>100</v>
      </c>
      <c r="B321" s="82">
        <v>8</v>
      </c>
      <c r="C321" s="251" t="str">
        <f>VLOOKUP(A321,bezug_pyramide,3,FALSE)</f>
        <v>O41</v>
      </c>
      <c r="D321" s="83"/>
      <c r="E321" s="133" t="str">
        <f ca="1">IF($B321="","",VLOOKUP($B321,'1_CCC'!$C$8:$K$79,$E$1))</f>
        <v>Tageslicht &amp; Kunstlicht</v>
      </c>
      <c r="F321" s="77" t="str">
        <f ca="1">IF($B321="","",VLOOKUP($B321,'1_CCC'!$C$8:$K$79,$F$1))</f>
        <v>Tageslichtverfügbarkeit für unter-schiedliche Nutzungen, Blendschutz, Visueller Komfort, Art der Leuchten</v>
      </c>
      <c r="G321" s="250" t="str">
        <f ca="1">INDIRECT($G$1&amp;$C321)</f>
        <v>+</v>
      </c>
      <c r="H321" s="250"/>
      <c r="I321" s="250">
        <f ca="1">INDIRECT($I$1&amp;$C321)</f>
        <v>0</v>
      </c>
      <c r="J321" s="256"/>
      <c r="K321" s="254"/>
      <c r="L321" s="254"/>
      <c r="M321" s="254"/>
      <c r="N321" s="252"/>
    </row>
    <row r="322" spans="1:14" ht="20.100000000000001" customHeight="1" x14ac:dyDescent="0.2">
      <c r="A322" s="251"/>
      <c r="B322" s="82">
        <v>10</v>
      </c>
      <c r="C322" s="251"/>
      <c r="D322" s="83"/>
      <c r="E322" s="133" t="str">
        <f ca="1">IF($B322="","",VLOOKUP($B322,'1_CCC'!$C$8:$K$79,$E$1))</f>
        <v>Energiebedarf &amp; Verbrauch</v>
      </c>
      <c r="F322" s="77" t="str">
        <f ca="1">IF($B322="","",VLOOKUP($B322,'1_CCC'!$C$8:$K$79,$F$1))</f>
        <v>Einsparung, Optimierung TGA, Wahl Beleuchtung, Leuchtmittel, Nutzer-strom, Equipment, Messkonzept</v>
      </c>
      <c r="G322" s="250"/>
      <c r="H322" s="250"/>
      <c r="I322" s="250"/>
      <c r="J322" s="257"/>
      <c r="K322" s="255"/>
      <c r="L322" s="255"/>
      <c r="M322" s="255"/>
      <c r="N322" s="253"/>
    </row>
    <row r="323" spans="1:14" s="86" customFormat="1" ht="6.95" customHeight="1" x14ac:dyDescent="0.2">
      <c r="A323" s="84"/>
      <c r="B323" s="82" t="s">
        <v>40</v>
      </c>
      <c r="C323" s="84"/>
      <c r="D323" s="83"/>
      <c r="E323" s="135" t="str">
        <f>IF($B323="","",VLOOKUP($B323,'1_CCC'!$C$8:$K$79,$E$1))</f>
        <v/>
      </c>
      <c r="F323" s="78" t="str">
        <f>IF($B323="","",VLOOKUP($B323,'1_CCC'!$C$8:$K$79,$F$1))</f>
        <v/>
      </c>
      <c r="G323" s="85"/>
      <c r="H323" s="85"/>
      <c r="I323" s="85"/>
      <c r="J323" s="129"/>
      <c r="K323" s="144"/>
      <c r="L323" s="144"/>
      <c r="M323" s="144"/>
      <c r="N323" s="144"/>
    </row>
    <row r="324" spans="1:14" ht="20.100000000000001" customHeight="1" x14ac:dyDescent="0.2">
      <c r="A324" s="251">
        <f>A321+1</f>
        <v>101</v>
      </c>
      <c r="B324" s="82">
        <v>8</v>
      </c>
      <c r="C324" s="251" t="str">
        <f>VLOOKUP(A324,bezug_pyramide,3,FALSE)</f>
        <v>Q43</v>
      </c>
      <c r="D324" s="83"/>
      <c r="E324" s="133" t="str">
        <f ca="1">IF($B324="","",VLOOKUP($B324,'1_CCC'!$C$8:$K$79,$E$1))</f>
        <v>Tageslicht &amp; Kunstlicht</v>
      </c>
      <c r="F324" s="77" t="str">
        <f ca="1">IF($B324="","",VLOOKUP($B324,'1_CCC'!$C$8:$K$79,$F$1))</f>
        <v>Tageslichtverfügbarkeit für unter-schiedliche Nutzungen, Blendschutz, Visueller Komfort, Art der Leuchten</v>
      </c>
      <c r="G324" s="250" t="str">
        <f ca="1">INDIRECT($G$1&amp;$C324)</f>
        <v>x</v>
      </c>
      <c r="H324" s="250"/>
      <c r="I324" s="250">
        <f ca="1">INDIRECT($I$1&amp;$C324)</f>
        <v>0</v>
      </c>
      <c r="J324" s="256"/>
      <c r="K324" s="254"/>
      <c r="L324" s="254"/>
      <c r="M324" s="254"/>
      <c r="N324" s="252"/>
    </row>
    <row r="325" spans="1:14" ht="20.100000000000001" customHeight="1" x14ac:dyDescent="0.2">
      <c r="A325" s="251"/>
      <c r="B325" s="82">
        <v>11</v>
      </c>
      <c r="C325" s="251"/>
      <c r="D325" s="83"/>
      <c r="E325" s="133" t="str">
        <f ca="1">IF($B325="","",VLOOKUP($B325,'1_CCC'!$C$8:$K$79,$E$1))</f>
        <v>Energieversorgung</v>
      </c>
      <c r="F325" s="77" t="str">
        <f ca="1">IF($B325="","",VLOOKUP($B325,'1_CCC'!$C$8:$K$79,$F$1))</f>
        <v>Energieträger, Art der Versorgung, Energiespeicher, Lastmanagement, Smart Grid, Versorgungssicherheit</v>
      </c>
      <c r="G325" s="250"/>
      <c r="H325" s="250"/>
      <c r="I325" s="250"/>
      <c r="J325" s="257"/>
      <c r="K325" s="255"/>
      <c r="L325" s="255"/>
      <c r="M325" s="255"/>
      <c r="N325" s="253"/>
    </row>
    <row r="326" spans="1:14" s="86" customFormat="1" ht="6.95" customHeight="1" x14ac:dyDescent="0.2">
      <c r="A326" s="84"/>
      <c r="B326" s="82" t="s">
        <v>40</v>
      </c>
      <c r="C326" s="84"/>
      <c r="D326" s="83"/>
      <c r="E326" s="135" t="str">
        <f>IF($B326="","",VLOOKUP($B326,'1_CCC'!$C$8:$K$79,$E$1))</f>
        <v/>
      </c>
      <c r="F326" s="78" t="str">
        <f>IF($B326="","",VLOOKUP($B326,'1_CCC'!$C$8:$K$79,$F$1))</f>
        <v/>
      </c>
      <c r="G326" s="85"/>
      <c r="H326" s="85"/>
      <c r="I326" s="85"/>
      <c r="J326" s="129"/>
      <c r="K326" s="144"/>
      <c r="L326" s="144"/>
      <c r="M326" s="144"/>
      <c r="N326" s="144"/>
    </row>
    <row r="327" spans="1:14" ht="20.100000000000001" customHeight="1" x14ac:dyDescent="0.2">
      <c r="A327" s="251">
        <f>A324+1</f>
        <v>102</v>
      </c>
      <c r="B327" s="82">
        <v>8</v>
      </c>
      <c r="C327" s="251" t="str">
        <f>VLOOKUP(A327,bezug_pyramide,3,FALSE)</f>
        <v>S45</v>
      </c>
      <c r="D327" s="83"/>
      <c r="E327" s="133" t="str">
        <f ca="1">IF($B327="","",VLOOKUP($B327,'1_CCC'!$C$8:$K$79,$E$1))</f>
        <v>Tageslicht &amp; Kunstlicht</v>
      </c>
      <c r="F327" s="77" t="str">
        <f ca="1">IF($B327="","",VLOOKUP($B327,'1_CCC'!$C$8:$K$79,$F$1))</f>
        <v>Tageslichtverfügbarkeit für unter-schiedliche Nutzungen, Blendschutz, Visueller Komfort, Art der Leuchten</v>
      </c>
      <c r="G327" s="250" t="str">
        <f ca="1">INDIRECT($G$1&amp;$C327)</f>
        <v>o</v>
      </c>
      <c r="H327" s="250"/>
      <c r="I327" s="250">
        <f ca="1">INDIRECT($I$1&amp;$C327)</f>
        <v>0</v>
      </c>
      <c r="J327" s="256"/>
      <c r="K327" s="254"/>
      <c r="L327" s="254"/>
      <c r="M327" s="254"/>
      <c r="N327" s="252"/>
    </row>
    <row r="328" spans="1:14" ht="20.100000000000001" customHeight="1" x14ac:dyDescent="0.2">
      <c r="A328" s="251"/>
      <c r="B328" s="82">
        <v>12</v>
      </c>
      <c r="C328" s="251"/>
      <c r="D328" s="83"/>
      <c r="E328" s="133" t="str">
        <f ca="1">IF($B328="","",VLOOKUP($B328,'1_CCC'!$C$8:$K$79,$E$1))</f>
        <v>Erneuerbare Energien</v>
      </c>
      <c r="F328" s="77" t="str">
        <f ca="1">IF($B328="","",VLOOKUP($B328,'1_CCC'!$C$8:$K$79,$F$1))</f>
        <v xml:space="preserve">Lokale Potenziale/Kapazitäten, spezifische Bedingungen am Standort, auf dem Grundstück </v>
      </c>
      <c r="G328" s="250"/>
      <c r="H328" s="250"/>
      <c r="I328" s="250"/>
      <c r="J328" s="257"/>
      <c r="K328" s="255"/>
      <c r="L328" s="255"/>
      <c r="M328" s="255"/>
      <c r="N328" s="253"/>
    </row>
    <row r="329" spans="1:14" s="86" customFormat="1" ht="6.95" customHeight="1" x14ac:dyDescent="0.2">
      <c r="A329" s="84"/>
      <c r="B329" s="82" t="s">
        <v>40</v>
      </c>
      <c r="C329" s="84"/>
      <c r="D329" s="83"/>
      <c r="E329" s="135" t="str">
        <f>IF($B329="","",VLOOKUP($B329,'1_CCC'!$C$8:$K$79,$E$1))</f>
        <v/>
      </c>
      <c r="F329" s="78" t="str">
        <f>IF($B329="","",VLOOKUP($B329,'1_CCC'!$C$8:$K$79,$F$1))</f>
        <v/>
      </c>
      <c r="G329" s="85"/>
      <c r="H329" s="85"/>
      <c r="I329" s="85"/>
      <c r="J329" s="129"/>
      <c r="K329" s="144"/>
      <c r="L329" s="144"/>
      <c r="M329" s="144"/>
      <c r="N329" s="144"/>
    </row>
    <row r="330" spans="1:14" ht="20.100000000000001" customHeight="1" x14ac:dyDescent="0.2">
      <c r="A330" s="251">
        <f>A327+1</f>
        <v>103</v>
      </c>
      <c r="B330" s="82">
        <v>8</v>
      </c>
      <c r="C330" s="251" t="str">
        <f>VLOOKUP(A330,bezug_pyramide,3,FALSE)</f>
        <v>U47</v>
      </c>
      <c r="D330" s="83"/>
      <c r="E330" s="133" t="str">
        <f ca="1">IF($B330="","",VLOOKUP($B330,'1_CCC'!$C$8:$K$79,$E$1))</f>
        <v>Tageslicht &amp; Kunstlicht</v>
      </c>
      <c r="F330" s="77" t="str">
        <f ca="1">IF($B330="","",VLOOKUP($B330,'1_CCC'!$C$8:$K$79,$F$1))</f>
        <v>Tageslichtverfügbarkeit für unter-schiedliche Nutzungen, Blendschutz, Visueller Komfort, Art der Leuchten</v>
      </c>
      <c r="G330" s="250" t="str">
        <f ca="1">INDIRECT($G$1&amp;$C330)</f>
        <v>+</v>
      </c>
      <c r="H330" s="250"/>
      <c r="I330" s="250">
        <f ca="1">INDIRECT($I$1&amp;$C330)</f>
        <v>0</v>
      </c>
      <c r="J330" s="256"/>
      <c r="K330" s="254"/>
      <c r="L330" s="254"/>
      <c r="M330" s="254"/>
      <c r="N330" s="252"/>
    </row>
    <row r="331" spans="1:14" ht="20.100000000000001" customHeight="1" x14ac:dyDescent="0.2">
      <c r="A331" s="251"/>
      <c r="B331" s="82">
        <v>13</v>
      </c>
      <c r="C331" s="251"/>
      <c r="D331" s="83"/>
      <c r="E331" s="133" t="str">
        <f ca="1">IF($B331="","",VLOOKUP($B331,'1_CCC'!$C$8:$K$79,$E$1))</f>
        <v>Heizen &amp; Warmwasser</v>
      </c>
      <c r="F331" s="77" t="str">
        <f ca="1">IF($B331="","",VLOOKUP($B331,'1_CCC'!$C$8:$K$79,$F$1))</f>
        <v>Konzepte für passive und aktive Systeme zum Heizen sowie für die Warmwasserbereitstellung</v>
      </c>
      <c r="G331" s="250"/>
      <c r="H331" s="250"/>
      <c r="I331" s="250"/>
      <c r="J331" s="257"/>
      <c r="K331" s="255"/>
      <c r="L331" s="255"/>
      <c r="M331" s="255"/>
      <c r="N331" s="253"/>
    </row>
    <row r="332" spans="1:14" s="86" customFormat="1" ht="6.95" customHeight="1" x14ac:dyDescent="0.2">
      <c r="A332" s="84"/>
      <c r="B332" s="82" t="s">
        <v>40</v>
      </c>
      <c r="C332" s="84"/>
      <c r="D332" s="83"/>
      <c r="E332" s="135" t="str">
        <f>IF($B332="","",VLOOKUP($B332,'1_CCC'!$C$8:$K$79,$E$1))</f>
        <v/>
      </c>
      <c r="F332" s="78" t="str">
        <f>IF($B332="","",VLOOKUP($B332,'1_CCC'!$C$8:$K$79,$F$1))</f>
        <v/>
      </c>
      <c r="G332" s="85"/>
      <c r="H332" s="85"/>
      <c r="I332" s="85"/>
      <c r="J332" s="129"/>
      <c r="K332" s="144"/>
      <c r="L332" s="144"/>
      <c r="M332" s="144"/>
      <c r="N332" s="144"/>
    </row>
    <row r="333" spans="1:14" ht="20.100000000000001" customHeight="1" x14ac:dyDescent="0.2">
      <c r="A333" s="251">
        <f>A330+1</f>
        <v>104</v>
      </c>
      <c r="B333" s="82">
        <v>8</v>
      </c>
      <c r="C333" s="251" t="str">
        <f>VLOOKUP(A333,bezug_pyramide,3,FALSE)</f>
        <v>W49</v>
      </c>
      <c r="D333" s="83"/>
      <c r="E333" s="133" t="str">
        <f ca="1">IF($B333="","",VLOOKUP($B333,'1_CCC'!$C$8:$K$79,$E$1))</f>
        <v>Tageslicht &amp; Kunstlicht</v>
      </c>
      <c r="F333" s="77" t="str">
        <f ca="1">IF($B333="","",VLOOKUP($B333,'1_CCC'!$C$8:$K$79,$F$1))</f>
        <v>Tageslichtverfügbarkeit für unter-schiedliche Nutzungen, Blendschutz, Visueller Komfort, Art der Leuchten</v>
      </c>
      <c r="G333" s="250" t="str">
        <f ca="1">INDIRECT($G$1&amp;$C333)</f>
        <v>-</v>
      </c>
      <c r="H333" s="250"/>
      <c r="I333" s="250">
        <f ca="1">INDIRECT($I$1&amp;$C333)</f>
        <v>0</v>
      </c>
      <c r="J333" s="256"/>
      <c r="K333" s="254"/>
      <c r="L333" s="254"/>
      <c r="M333" s="254"/>
      <c r="N333" s="252"/>
    </row>
    <row r="334" spans="1:14" ht="20.100000000000001" customHeight="1" x14ac:dyDescent="0.2">
      <c r="A334" s="251"/>
      <c r="B334" s="82">
        <v>14</v>
      </c>
      <c r="C334" s="251"/>
      <c r="D334" s="83"/>
      <c r="E334" s="133" t="str">
        <f ca="1">IF($B334="","",VLOOKUP($B334,'1_CCC'!$C$8:$K$79,$E$1))</f>
        <v>Kühlen &amp; Entwärmen</v>
      </c>
      <c r="F334" s="77" t="str">
        <f ca="1">IF($B334="","",VLOOKUP($B334,'1_CCC'!$C$8:$K$79,$F$1))</f>
        <v>Konzepte für passive und aktive Systeme zum Kühlen, Einbezug Geothermie und Nachtlüftung</v>
      </c>
      <c r="G334" s="250"/>
      <c r="H334" s="250"/>
      <c r="I334" s="250"/>
      <c r="J334" s="257"/>
      <c r="K334" s="255"/>
      <c r="L334" s="255"/>
      <c r="M334" s="255"/>
      <c r="N334" s="253"/>
    </row>
    <row r="335" spans="1:14" s="86" customFormat="1" ht="6.95" customHeight="1" x14ac:dyDescent="0.2">
      <c r="A335" s="84"/>
      <c r="B335" s="82" t="s">
        <v>40</v>
      </c>
      <c r="C335" s="84"/>
      <c r="D335" s="83"/>
      <c r="E335" s="135" t="str">
        <f>IF($B335="","",VLOOKUP($B335,'1_CCC'!$C$8:$K$79,$E$1))</f>
        <v/>
      </c>
      <c r="F335" s="78" t="str">
        <f>IF($B335="","",VLOOKUP($B335,'1_CCC'!$C$8:$K$79,$F$1))</f>
        <v/>
      </c>
      <c r="G335" s="85"/>
      <c r="H335" s="85"/>
      <c r="I335" s="85"/>
      <c r="J335" s="129"/>
      <c r="K335" s="144"/>
      <c r="L335" s="144"/>
      <c r="M335" s="144"/>
      <c r="N335" s="144"/>
    </row>
    <row r="336" spans="1:14" ht="20.100000000000001" customHeight="1" x14ac:dyDescent="0.2">
      <c r="A336" s="251">
        <f>A333+1</f>
        <v>105</v>
      </c>
      <c r="B336" s="82">
        <v>8</v>
      </c>
      <c r="C336" s="251" t="str">
        <f>VLOOKUP(A336,bezug_pyramide,3,FALSE)</f>
        <v>Y51</v>
      </c>
      <c r="D336" s="83"/>
      <c r="E336" s="133" t="str">
        <f ca="1">IF($B336="","",VLOOKUP($B336,'1_CCC'!$C$8:$K$79,$E$1))</f>
        <v>Tageslicht &amp; Kunstlicht</v>
      </c>
      <c r="F336" s="77" t="str">
        <f ca="1">IF($B336="","",VLOOKUP($B336,'1_CCC'!$C$8:$K$79,$F$1))</f>
        <v>Tageslichtverfügbarkeit für unter-schiedliche Nutzungen, Blendschutz, Visueller Komfort, Art der Leuchten</v>
      </c>
      <c r="G336" s="250" t="str">
        <f ca="1">INDIRECT($G$1&amp;$C336)</f>
        <v>x</v>
      </c>
      <c r="H336" s="250"/>
      <c r="I336" s="250">
        <f ca="1">INDIRECT($I$1&amp;$C336)</f>
        <v>0</v>
      </c>
      <c r="J336" s="256"/>
      <c r="K336" s="254"/>
      <c r="L336" s="254"/>
      <c r="M336" s="254"/>
      <c r="N336" s="252"/>
    </row>
    <row r="337" spans="1:14" ht="20.100000000000001" customHeight="1" x14ac:dyDescent="0.2">
      <c r="A337" s="251"/>
      <c r="B337" s="82">
        <v>15</v>
      </c>
      <c r="C337" s="251"/>
      <c r="D337" s="83"/>
      <c r="E337" s="133" t="str">
        <f ca="1">IF($B337="","",VLOOKUP($B337,'1_CCC'!$C$8:$K$79,$E$1))</f>
        <v>Mechanische Lüftung</v>
      </c>
      <c r="F337" s="77" t="str">
        <f ca="1">IF($B337="","",VLOOKUP($B337,'1_CCC'!$C$8:$K$79,$F$1))</f>
        <v>Frischluftversorgung und Art
der Luftverteilung, Filterung, WRG, Hybride Systeme</v>
      </c>
      <c r="G337" s="250"/>
      <c r="H337" s="250"/>
      <c r="I337" s="250"/>
      <c r="J337" s="257"/>
      <c r="K337" s="255"/>
      <c r="L337" s="255"/>
      <c r="M337" s="255"/>
      <c r="N337" s="253"/>
    </row>
    <row r="338" spans="1:14" s="86" customFormat="1" ht="6.95" customHeight="1" x14ac:dyDescent="0.2">
      <c r="A338" s="84"/>
      <c r="B338" s="82" t="s">
        <v>40</v>
      </c>
      <c r="C338" s="84"/>
      <c r="D338" s="83"/>
      <c r="E338" s="135" t="str">
        <f>IF($B338="","",VLOOKUP($B338,'1_CCC'!$C$8:$K$79,$E$1))</f>
        <v/>
      </c>
      <c r="F338" s="78" t="str">
        <f>IF($B338="","",VLOOKUP($B338,'1_CCC'!$C$8:$K$79,$F$1))</f>
        <v/>
      </c>
      <c r="G338" s="85"/>
      <c r="H338" s="85"/>
      <c r="I338" s="85"/>
      <c r="J338" s="129"/>
      <c r="K338" s="144"/>
      <c r="L338" s="144"/>
      <c r="M338" s="144"/>
      <c r="N338" s="144"/>
    </row>
    <row r="339" spans="1:14" ht="20.100000000000001" customHeight="1" x14ac:dyDescent="0.2">
      <c r="A339" s="251">
        <f>A336+1</f>
        <v>106</v>
      </c>
      <c r="B339" s="82">
        <v>8</v>
      </c>
      <c r="C339" s="251" t="str">
        <f>VLOOKUP(A339,bezug_pyramide,3,FALSE)</f>
        <v>AA53</v>
      </c>
      <c r="D339" s="83"/>
      <c r="E339" s="133" t="str">
        <f ca="1">IF($B339="","",VLOOKUP($B339,'1_CCC'!$C$8:$K$79,$E$1))</f>
        <v>Tageslicht &amp; Kunstlicht</v>
      </c>
      <c r="F339" s="77" t="str">
        <f ca="1">IF($B339="","",VLOOKUP($B339,'1_CCC'!$C$8:$K$79,$F$1))</f>
        <v>Tageslichtverfügbarkeit für unter-schiedliche Nutzungen, Blendschutz, Visueller Komfort, Art der Leuchten</v>
      </c>
      <c r="G339" s="250" t="str">
        <f ca="1">INDIRECT($G$1&amp;$C339)</f>
        <v>x</v>
      </c>
      <c r="H339" s="250"/>
      <c r="I339" s="250">
        <f ca="1">INDIRECT($I$1&amp;$C339)</f>
        <v>0</v>
      </c>
      <c r="J339" s="256"/>
      <c r="K339" s="254"/>
      <c r="L339" s="254"/>
      <c r="M339" s="254"/>
      <c r="N339" s="252"/>
    </row>
    <row r="340" spans="1:14" ht="20.100000000000001" customHeight="1" x14ac:dyDescent="0.2">
      <c r="A340" s="251"/>
      <c r="B340" s="82">
        <v>16</v>
      </c>
      <c r="C340" s="251"/>
      <c r="D340" s="83"/>
      <c r="E340" s="133" t="str">
        <f ca="1">IF($B340="","",VLOOKUP($B340,'1_CCC'!$C$8:$K$79,$E$1))</f>
        <v>Wasserkonzept</v>
      </c>
      <c r="F340" s="77" t="str">
        <f ca="1">IF($B340="","",VLOOKUP($B340,'1_CCC'!$C$8:$K$79,$F$1))</f>
        <v>Infrastruktur Ver- und Entsorgung,
Regenwasser-/Abwassernutzung
Biologische Klärung, Recycling</v>
      </c>
      <c r="G340" s="250"/>
      <c r="H340" s="250"/>
      <c r="I340" s="250"/>
      <c r="J340" s="257"/>
      <c r="K340" s="255"/>
      <c r="L340" s="255"/>
      <c r="M340" s="255"/>
      <c r="N340" s="253"/>
    </row>
    <row r="341" spans="1:14" s="86" customFormat="1" ht="6.95" customHeight="1" x14ac:dyDescent="0.2">
      <c r="A341" s="84"/>
      <c r="B341" s="82" t="s">
        <v>40</v>
      </c>
      <c r="C341" s="84"/>
      <c r="D341" s="83"/>
      <c r="E341" s="135" t="str">
        <f>IF($B341="","",VLOOKUP($B341,'1_CCC'!$C$8:$K$79,$E$1))</f>
        <v/>
      </c>
      <c r="F341" s="78" t="str">
        <f>IF($B341="","",VLOOKUP($B341,'1_CCC'!$C$8:$K$79,$F$1))</f>
        <v/>
      </c>
      <c r="G341" s="85"/>
      <c r="H341" s="85"/>
      <c r="I341" s="85"/>
      <c r="J341" s="129"/>
      <c r="K341" s="144"/>
      <c r="L341" s="144"/>
      <c r="M341" s="144"/>
      <c r="N341" s="144"/>
    </row>
    <row r="342" spans="1:14" ht="20.100000000000001" customHeight="1" x14ac:dyDescent="0.2">
      <c r="A342" s="251">
        <f>A339+1</f>
        <v>107</v>
      </c>
      <c r="B342" s="82">
        <v>8</v>
      </c>
      <c r="C342" s="251" t="str">
        <f>VLOOKUP(A342,bezug_pyramide,3,FALSE)</f>
        <v>AC55</v>
      </c>
      <c r="D342" s="83"/>
      <c r="E342" s="133" t="str">
        <f ca="1">IF($B342="","",VLOOKUP($B342,'1_CCC'!$C$8:$K$79,$E$1))</f>
        <v>Tageslicht &amp; Kunstlicht</v>
      </c>
      <c r="F342" s="77" t="str">
        <f ca="1">IF($B342="","",VLOOKUP($B342,'1_CCC'!$C$8:$K$79,$F$1))</f>
        <v>Tageslichtverfügbarkeit für unter-schiedliche Nutzungen, Blendschutz, Visueller Komfort, Art der Leuchten</v>
      </c>
      <c r="G342" s="250" t="str">
        <f ca="1">INDIRECT($G$1&amp;$C342)</f>
        <v>x</v>
      </c>
      <c r="H342" s="250"/>
      <c r="I342" s="250">
        <f ca="1">INDIRECT($I$1&amp;$C342)</f>
        <v>0</v>
      </c>
      <c r="J342" s="256"/>
      <c r="K342" s="254"/>
      <c r="L342" s="254"/>
      <c r="M342" s="254"/>
      <c r="N342" s="252"/>
    </row>
    <row r="343" spans="1:14" ht="20.100000000000001" customHeight="1" x14ac:dyDescent="0.2">
      <c r="A343" s="251"/>
      <c r="B343" s="82">
        <v>17</v>
      </c>
      <c r="C343" s="251"/>
      <c r="D343" s="83"/>
      <c r="E343" s="133" t="str">
        <f ca="1">IF($B343="","",VLOOKUP($B343,'1_CCC'!$C$8:$K$79,$E$1))</f>
        <v>Reinigungskonzept</v>
      </c>
      <c r="F343" s="77" t="str">
        <f ca="1">IF($B343="","",VLOOKUP($B343,'1_CCC'!$C$8:$K$79,$F$1))</f>
        <v>Robustheit, Langlebigkeit, Reinigungsfreundlichkeit, -zyklen,
-mittel, Oberflächeneigenschaften</v>
      </c>
      <c r="G343" s="250"/>
      <c r="H343" s="250"/>
      <c r="I343" s="250"/>
      <c r="J343" s="257"/>
      <c r="K343" s="255"/>
      <c r="L343" s="255"/>
      <c r="M343" s="255"/>
      <c r="N343" s="253"/>
    </row>
    <row r="344" spans="1:14" s="86" customFormat="1" ht="6.95" customHeight="1" x14ac:dyDescent="0.2">
      <c r="A344" s="84"/>
      <c r="B344" s="82" t="s">
        <v>40</v>
      </c>
      <c r="C344" s="84"/>
      <c r="D344" s="83"/>
      <c r="E344" s="135" t="str">
        <f>IF($B344="","",VLOOKUP($B344,'1_CCC'!$C$8:$K$79,$E$1))</f>
        <v/>
      </c>
      <c r="F344" s="78" t="str">
        <f>IF($B344="","",VLOOKUP($B344,'1_CCC'!$C$8:$K$79,$F$1))</f>
        <v/>
      </c>
      <c r="G344" s="85"/>
      <c r="H344" s="85"/>
      <c r="I344" s="85"/>
      <c r="J344" s="129"/>
      <c r="K344" s="144"/>
      <c r="L344" s="144"/>
      <c r="M344" s="144"/>
      <c r="N344" s="144"/>
    </row>
    <row r="345" spans="1:14" ht="20.100000000000001" customHeight="1" x14ac:dyDescent="0.2">
      <c r="A345" s="251">
        <f>A342+1</f>
        <v>108</v>
      </c>
      <c r="B345" s="82">
        <v>8</v>
      </c>
      <c r="C345" s="251" t="str">
        <f>VLOOKUP(A345,bezug_pyramide,3,FALSE)</f>
        <v>AE57</v>
      </c>
      <c r="D345" s="83"/>
      <c r="E345" s="133" t="str">
        <f ca="1">IF($B345="","",VLOOKUP($B345,'1_CCC'!$C$8:$K$79,$E$1))</f>
        <v>Tageslicht &amp; Kunstlicht</v>
      </c>
      <c r="F345" s="77" t="str">
        <f ca="1">IF($B345="","",VLOOKUP($B345,'1_CCC'!$C$8:$K$79,$F$1))</f>
        <v>Tageslichtverfügbarkeit für unter-schiedliche Nutzungen, Blendschutz, Visueller Komfort, Art der Leuchten</v>
      </c>
      <c r="G345" s="250" t="str">
        <f ca="1">INDIRECT($G$1&amp;$C345)</f>
        <v>o</v>
      </c>
      <c r="H345" s="250"/>
      <c r="I345" s="250">
        <f ca="1">INDIRECT($I$1&amp;$C345)</f>
        <v>0</v>
      </c>
      <c r="J345" s="256"/>
      <c r="K345" s="254"/>
      <c r="L345" s="254"/>
      <c r="M345" s="254"/>
      <c r="N345" s="252"/>
    </row>
    <row r="346" spans="1:14" ht="20.100000000000001" customHeight="1" x14ac:dyDescent="0.2">
      <c r="A346" s="251"/>
      <c r="B346" s="82">
        <v>18</v>
      </c>
      <c r="C346" s="251"/>
      <c r="D346" s="83"/>
      <c r="E346" s="133" t="str">
        <f ca="1">IF($B346="","",VLOOKUP($B346,'1_CCC'!$C$8:$K$79,$E$1))</f>
        <v>Nutzen &amp; Betreiben</v>
      </c>
      <c r="F346" s="77" t="str">
        <f ca="1">IF($B346="","",VLOOKUP($B346,'1_CCC'!$C$8:$K$79,$F$1))</f>
        <v>Energieabrechnung, Wartung, GMS, Facility Management, Monitoring, Nutzercoaching, -zufriedenheit</v>
      </c>
      <c r="G346" s="250"/>
      <c r="H346" s="250"/>
      <c r="I346" s="250"/>
      <c r="J346" s="257"/>
      <c r="K346" s="255"/>
      <c r="L346" s="255"/>
      <c r="M346" s="255"/>
      <c r="N346" s="253"/>
    </row>
    <row r="347" spans="1:14" s="86" customFormat="1" ht="6.95" customHeight="1" thickBot="1" x14ac:dyDescent="0.25">
      <c r="A347" s="87"/>
      <c r="B347" s="83" t="s">
        <v>40</v>
      </c>
      <c r="C347" s="87"/>
      <c r="D347" s="83"/>
      <c r="E347" s="139" t="str">
        <f>IF($B347="","",VLOOKUP($B347,'1_CCC'!$C$8:$K$79,$E$1))</f>
        <v/>
      </c>
      <c r="F347" s="79" t="str">
        <f>IF($B347="","",VLOOKUP($B347,'1_CCC'!$C$8:$K$79,$F$1))</f>
        <v/>
      </c>
      <c r="G347" s="88"/>
      <c r="H347" s="88"/>
      <c r="I347" s="88"/>
      <c r="J347" s="89"/>
      <c r="K347" s="146"/>
      <c r="L347" s="146"/>
      <c r="M347" s="146"/>
      <c r="N347" s="146"/>
    </row>
    <row r="348" spans="1:14" s="76" customFormat="1" ht="33" customHeight="1" thickBot="1" x14ac:dyDescent="0.3">
      <c r="A348" s="170">
        <f>B348</f>
        <v>9</v>
      </c>
      <c r="B348" s="74">
        <f>B350</f>
        <v>9</v>
      </c>
      <c r="C348" s="74"/>
      <c r="D348" s="74"/>
      <c r="E348" s="128" t="str">
        <f ca="1">IF(VLOOKUP($B348,'1_CCC'!$C$8:$AY$79,$A$1,FALSE)="","",VLOOKUP($B348,'1_CCC'!$C$8:$AY$79,$A$1,FALSE))</f>
        <v>Natürliche Lüftung</v>
      </c>
      <c r="F348" s="75"/>
      <c r="G348" s="73"/>
      <c r="H348" s="75"/>
      <c r="I348" s="75"/>
      <c r="J348" s="130" t="str">
        <f>IF(VLOOKUP($B348,'1_CCC'!$C$8:$AY$79,$J$1,FALSE)="","",VLOOKUP($B348,'1_CCC'!$C$8:$AY$79,$J$1,FALSE))</f>
        <v/>
      </c>
      <c r="K348" s="145"/>
      <c r="L348" s="145"/>
      <c r="M348" s="145"/>
      <c r="N348" s="145"/>
    </row>
    <row r="349" spans="1:14" s="76" customFormat="1" ht="6.95" customHeight="1" x14ac:dyDescent="0.25">
      <c r="A349" s="171"/>
      <c r="B349" s="74"/>
      <c r="C349" s="74"/>
      <c r="D349" s="74"/>
      <c r="E349" s="73"/>
      <c r="F349" s="75"/>
      <c r="G349" s="73"/>
      <c r="H349" s="75"/>
      <c r="I349" s="75"/>
      <c r="J349" s="127"/>
      <c r="K349" s="145"/>
      <c r="L349" s="145"/>
      <c r="M349" s="145"/>
      <c r="N349" s="145"/>
    </row>
    <row r="350" spans="1:14" ht="20.100000000000001" customHeight="1" x14ac:dyDescent="0.2">
      <c r="A350" s="251">
        <f>A345+1</f>
        <v>109</v>
      </c>
      <c r="B350" s="82">
        <v>9</v>
      </c>
      <c r="C350" s="251" t="str">
        <f>VLOOKUP(A350,bezug_pyramide,3,FALSE)</f>
        <v>M43</v>
      </c>
      <c r="D350" s="83"/>
      <c r="E350" s="133" t="str">
        <f ca="1">IF($B350="","",VLOOKUP($B350,'1_CCC'!$C$8:$K$79,$E$1))</f>
        <v>Natürliche Lüftung</v>
      </c>
      <c r="F350" s="77" t="str">
        <f ca="1">IF($B350="","",VLOOKUP($B350,'1_CCC'!$C$8:$K$79,$F$1))</f>
        <v>Luftstrom in und durch das Gebäude, Qualität und Disposition, Geometrie Anordnung, Größe von Öffnungen</v>
      </c>
      <c r="G350" s="250" t="str">
        <f ca="1">INDIRECT($G$1&amp;$C350)</f>
        <v>+</v>
      </c>
      <c r="H350" s="250"/>
      <c r="I350" s="250">
        <f ca="1">INDIRECT($I$1&amp;$C350)</f>
        <v>0</v>
      </c>
      <c r="J350" s="256"/>
      <c r="K350" s="254"/>
      <c r="L350" s="254"/>
      <c r="M350" s="254"/>
      <c r="N350" s="252"/>
    </row>
    <row r="351" spans="1:14" ht="20.100000000000001" customHeight="1" x14ac:dyDescent="0.2">
      <c r="A351" s="251"/>
      <c r="B351" s="82">
        <v>10</v>
      </c>
      <c r="C351" s="251"/>
      <c r="D351" s="83"/>
      <c r="E351" s="133" t="str">
        <f ca="1">IF($B351="","",VLOOKUP($B351,'1_CCC'!$C$8:$K$79,$E$1))</f>
        <v>Energiebedarf &amp; Verbrauch</v>
      </c>
      <c r="F351" s="77" t="str">
        <f ca="1">IF($B351="","",VLOOKUP($B351,'1_CCC'!$C$8:$K$79,$F$1))</f>
        <v>Einsparung, Optimierung TGA, Wahl Beleuchtung, Leuchtmittel, Nutzer-strom, Equipment, Messkonzept</v>
      </c>
      <c r="G351" s="250"/>
      <c r="H351" s="250"/>
      <c r="I351" s="250"/>
      <c r="J351" s="257"/>
      <c r="K351" s="255"/>
      <c r="L351" s="255"/>
      <c r="M351" s="255"/>
      <c r="N351" s="253"/>
    </row>
    <row r="352" spans="1:14" s="86" customFormat="1" ht="6.95" customHeight="1" x14ac:dyDescent="0.2">
      <c r="A352" s="84"/>
      <c r="B352" s="82" t="s">
        <v>40</v>
      </c>
      <c r="C352" s="84"/>
      <c r="D352" s="83"/>
      <c r="E352" s="135" t="str">
        <f>IF($B352="","",VLOOKUP($B352,'1_CCC'!$C$8:$K$79,$E$1))</f>
        <v/>
      </c>
      <c r="F352" s="78" t="str">
        <f>IF($B352="","",VLOOKUP($B352,'1_CCC'!$C$8:$K$79,$F$1))</f>
        <v/>
      </c>
      <c r="G352" s="85"/>
      <c r="H352" s="85"/>
      <c r="I352" s="85"/>
      <c r="J352" s="129"/>
      <c r="K352" s="144"/>
      <c r="L352" s="144"/>
      <c r="M352" s="144"/>
      <c r="N352" s="144"/>
    </row>
    <row r="353" spans="1:14" ht="20.100000000000001" customHeight="1" x14ac:dyDescent="0.2">
      <c r="A353" s="251">
        <f>A350+1</f>
        <v>110</v>
      </c>
      <c r="B353" s="82">
        <v>9</v>
      </c>
      <c r="C353" s="251" t="str">
        <f>VLOOKUP(A353,bezug_pyramide,3,FALSE)</f>
        <v>O45</v>
      </c>
      <c r="D353" s="83"/>
      <c r="E353" s="133" t="str">
        <f ca="1">IF($B353="","",VLOOKUP($B353,'1_CCC'!$C$8:$K$79,$E$1))</f>
        <v>Natürliche Lüftung</v>
      </c>
      <c r="F353" s="77" t="str">
        <f ca="1">IF($B353="","",VLOOKUP($B353,'1_CCC'!$C$8:$K$79,$F$1))</f>
        <v>Luftstrom in und durch das Gebäude, Qualität und Disposition, Geometrie Anordnung, Größe von Öffnungen</v>
      </c>
      <c r="G353" s="250" t="str">
        <f ca="1">INDIRECT($G$1&amp;$C353)</f>
        <v>-</v>
      </c>
      <c r="H353" s="250"/>
      <c r="I353" s="250">
        <f ca="1">INDIRECT($I$1&amp;$C353)</f>
        <v>0</v>
      </c>
      <c r="J353" s="256"/>
      <c r="K353" s="254"/>
      <c r="L353" s="254"/>
      <c r="M353" s="254"/>
      <c r="N353" s="252"/>
    </row>
    <row r="354" spans="1:14" ht="20.100000000000001" customHeight="1" x14ac:dyDescent="0.2">
      <c r="A354" s="251"/>
      <c r="B354" s="82">
        <v>11</v>
      </c>
      <c r="C354" s="251"/>
      <c r="D354" s="83"/>
      <c r="E354" s="133" t="str">
        <f ca="1">IF($B354="","",VLOOKUP($B354,'1_CCC'!$C$8:$K$79,$E$1))</f>
        <v>Energieversorgung</v>
      </c>
      <c r="F354" s="77" t="str">
        <f ca="1">IF($B354="","",VLOOKUP($B354,'1_CCC'!$C$8:$K$79,$F$1))</f>
        <v>Energieträger, Art der Versorgung, Energiespeicher, Lastmanagement, Smart Grid, Versorgungssicherheit</v>
      </c>
      <c r="G354" s="250"/>
      <c r="H354" s="250"/>
      <c r="I354" s="250"/>
      <c r="J354" s="257"/>
      <c r="K354" s="255"/>
      <c r="L354" s="255"/>
      <c r="M354" s="255"/>
      <c r="N354" s="253"/>
    </row>
    <row r="355" spans="1:14" s="86" customFormat="1" ht="6.95" customHeight="1" x14ac:dyDescent="0.2">
      <c r="A355" s="84"/>
      <c r="B355" s="82" t="s">
        <v>40</v>
      </c>
      <c r="C355" s="84"/>
      <c r="D355" s="83"/>
      <c r="E355" s="135" t="str">
        <f>IF($B355="","",VLOOKUP($B355,'1_CCC'!$C$8:$K$79,$E$1))</f>
        <v/>
      </c>
      <c r="F355" s="78" t="str">
        <f>IF($B355="","",VLOOKUP($B355,'1_CCC'!$C$8:$K$79,$F$1))</f>
        <v/>
      </c>
      <c r="G355" s="85"/>
      <c r="H355" s="85"/>
      <c r="I355" s="85"/>
      <c r="J355" s="129"/>
      <c r="K355" s="144"/>
      <c r="L355" s="144"/>
      <c r="M355" s="144"/>
      <c r="N355" s="144"/>
    </row>
    <row r="356" spans="1:14" ht="20.100000000000001" customHeight="1" x14ac:dyDescent="0.2">
      <c r="A356" s="251">
        <f>A353+1</f>
        <v>111</v>
      </c>
      <c r="B356" s="82">
        <v>9</v>
      </c>
      <c r="C356" s="251" t="str">
        <f>VLOOKUP(A356,bezug_pyramide,3,FALSE)</f>
        <v>Q47</v>
      </c>
      <c r="D356" s="83"/>
      <c r="E356" s="133" t="str">
        <f ca="1">IF($B356="","",VLOOKUP($B356,'1_CCC'!$C$8:$K$79,$E$1))</f>
        <v>Natürliche Lüftung</v>
      </c>
      <c r="F356" s="77" t="str">
        <f ca="1">IF($B356="","",VLOOKUP($B356,'1_CCC'!$C$8:$K$79,$F$1))</f>
        <v>Luftstrom in und durch das Gebäude, Qualität und Disposition, Geometrie Anordnung, Größe von Öffnungen</v>
      </c>
      <c r="G356" s="250" t="str">
        <f ca="1">INDIRECT($G$1&amp;$C356)</f>
        <v>+</v>
      </c>
      <c r="H356" s="250"/>
      <c r="I356" s="250">
        <f ca="1">INDIRECT($I$1&amp;$C356)</f>
        <v>0</v>
      </c>
      <c r="J356" s="256"/>
      <c r="K356" s="254"/>
      <c r="L356" s="254"/>
      <c r="M356" s="254"/>
      <c r="N356" s="252"/>
    </row>
    <row r="357" spans="1:14" ht="20.100000000000001" customHeight="1" x14ac:dyDescent="0.2">
      <c r="A357" s="251"/>
      <c r="B357" s="82">
        <v>12</v>
      </c>
      <c r="C357" s="251"/>
      <c r="D357" s="83"/>
      <c r="E357" s="133" t="str">
        <f ca="1">IF($B357="","",VLOOKUP($B357,'1_CCC'!$C$8:$K$79,$E$1))</f>
        <v>Erneuerbare Energien</v>
      </c>
      <c r="F357" s="77" t="str">
        <f ca="1">IF($B357="","",VLOOKUP($B357,'1_CCC'!$C$8:$K$79,$F$1))</f>
        <v xml:space="preserve">Lokale Potenziale/Kapazitäten, spezifische Bedingungen am Standort, auf dem Grundstück </v>
      </c>
      <c r="G357" s="250"/>
      <c r="H357" s="250"/>
      <c r="I357" s="250"/>
      <c r="J357" s="257"/>
      <c r="K357" s="255"/>
      <c r="L357" s="255"/>
      <c r="M357" s="255"/>
      <c r="N357" s="253"/>
    </row>
    <row r="358" spans="1:14" s="86" customFormat="1" ht="6.95" customHeight="1" x14ac:dyDescent="0.2">
      <c r="A358" s="84"/>
      <c r="B358" s="82" t="s">
        <v>40</v>
      </c>
      <c r="C358" s="84"/>
      <c r="D358" s="83"/>
      <c r="E358" s="135" t="str">
        <f>IF($B358="","",VLOOKUP($B358,'1_CCC'!$C$8:$K$79,$E$1))</f>
        <v/>
      </c>
      <c r="F358" s="78" t="str">
        <f>IF($B358="","",VLOOKUP($B358,'1_CCC'!$C$8:$K$79,$F$1))</f>
        <v/>
      </c>
      <c r="G358" s="85"/>
      <c r="H358" s="85"/>
      <c r="I358" s="85"/>
      <c r="J358" s="129"/>
      <c r="K358" s="144"/>
      <c r="L358" s="144"/>
      <c r="M358" s="144"/>
      <c r="N358" s="144"/>
    </row>
    <row r="359" spans="1:14" ht="20.100000000000001" customHeight="1" x14ac:dyDescent="0.2">
      <c r="A359" s="251">
        <f>A356+1</f>
        <v>112</v>
      </c>
      <c r="B359" s="82">
        <v>9</v>
      </c>
      <c r="C359" s="251" t="str">
        <f>VLOOKUP(A359,bezug_pyramide,3,FALSE)</f>
        <v>S49</v>
      </c>
      <c r="D359" s="83"/>
      <c r="E359" s="133" t="str">
        <f ca="1">IF($B359="","",VLOOKUP($B359,'1_CCC'!$C$8:$K$79,$E$1))</f>
        <v>Natürliche Lüftung</v>
      </c>
      <c r="F359" s="77" t="str">
        <f ca="1">IF($B359="","",VLOOKUP($B359,'1_CCC'!$C$8:$K$79,$F$1))</f>
        <v>Luftstrom in und durch das Gebäude, Qualität und Disposition, Geometrie Anordnung, Größe von Öffnungen</v>
      </c>
      <c r="G359" s="250" t="str">
        <f ca="1">INDIRECT($G$1&amp;$C359)</f>
        <v>+</v>
      </c>
      <c r="H359" s="250"/>
      <c r="I359" s="250">
        <f ca="1">INDIRECT($I$1&amp;$C359)</f>
        <v>0</v>
      </c>
      <c r="J359" s="256"/>
      <c r="K359" s="254"/>
      <c r="L359" s="254"/>
      <c r="M359" s="254"/>
      <c r="N359" s="252"/>
    </row>
    <row r="360" spans="1:14" ht="20.100000000000001" customHeight="1" x14ac:dyDescent="0.2">
      <c r="A360" s="251"/>
      <c r="B360" s="82">
        <v>13</v>
      </c>
      <c r="C360" s="251"/>
      <c r="D360" s="83"/>
      <c r="E360" s="133" t="str">
        <f ca="1">IF($B360="","",VLOOKUP($B360,'1_CCC'!$C$8:$K$79,$E$1))</f>
        <v>Heizen &amp; Warmwasser</v>
      </c>
      <c r="F360" s="77" t="str">
        <f ca="1">IF($B360="","",VLOOKUP($B360,'1_CCC'!$C$8:$K$79,$F$1))</f>
        <v>Konzepte für passive und aktive Systeme zum Heizen sowie für die Warmwasserbereitstellung</v>
      </c>
      <c r="G360" s="250"/>
      <c r="H360" s="250"/>
      <c r="I360" s="250"/>
      <c r="J360" s="257"/>
      <c r="K360" s="255"/>
      <c r="L360" s="255"/>
      <c r="M360" s="255"/>
      <c r="N360" s="253"/>
    </row>
    <row r="361" spans="1:14" s="86" customFormat="1" ht="6.95" customHeight="1" x14ac:dyDescent="0.2">
      <c r="A361" s="84"/>
      <c r="B361" s="82" t="s">
        <v>40</v>
      </c>
      <c r="C361" s="84"/>
      <c r="D361" s="83"/>
      <c r="E361" s="135" t="str">
        <f>IF($B361="","",VLOOKUP($B361,'1_CCC'!$C$8:$K$79,$E$1))</f>
        <v/>
      </c>
      <c r="F361" s="78" t="str">
        <f>IF($B361="","",VLOOKUP($B361,'1_CCC'!$C$8:$K$79,$F$1))</f>
        <v/>
      </c>
      <c r="G361" s="85"/>
      <c r="H361" s="85"/>
      <c r="I361" s="85"/>
      <c r="J361" s="129"/>
      <c r="K361" s="144"/>
      <c r="L361" s="144"/>
      <c r="M361" s="144"/>
      <c r="N361" s="144"/>
    </row>
    <row r="362" spans="1:14" ht="20.100000000000001" customHeight="1" x14ac:dyDescent="0.2">
      <c r="A362" s="251">
        <f>A359+1</f>
        <v>113</v>
      </c>
      <c r="B362" s="82">
        <v>9</v>
      </c>
      <c r="C362" s="251" t="str">
        <f>VLOOKUP(A362,bezug_pyramide,3,FALSE)</f>
        <v>U51</v>
      </c>
      <c r="D362" s="83"/>
      <c r="E362" s="133" t="str">
        <f ca="1">IF($B362="","",VLOOKUP($B362,'1_CCC'!$C$8:$K$79,$E$1))</f>
        <v>Natürliche Lüftung</v>
      </c>
      <c r="F362" s="77" t="str">
        <f ca="1">IF($B362="","",VLOOKUP($B362,'1_CCC'!$C$8:$K$79,$F$1))</f>
        <v>Luftstrom in und durch das Gebäude, Qualität und Disposition, Geometrie Anordnung, Größe von Öffnungen</v>
      </c>
      <c r="G362" s="250" t="str">
        <f ca="1">INDIRECT($G$1&amp;$C362)</f>
        <v>+</v>
      </c>
      <c r="H362" s="250"/>
      <c r="I362" s="250">
        <f ca="1">INDIRECT($I$1&amp;$C362)</f>
        <v>0</v>
      </c>
      <c r="J362" s="256"/>
      <c r="K362" s="254"/>
      <c r="L362" s="254"/>
      <c r="M362" s="254"/>
      <c r="N362" s="252"/>
    </row>
    <row r="363" spans="1:14" ht="20.100000000000001" customHeight="1" x14ac:dyDescent="0.2">
      <c r="A363" s="251"/>
      <c r="B363" s="82">
        <v>14</v>
      </c>
      <c r="C363" s="251"/>
      <c r="D363" s="83"/>
      <c r="E363" s="133" t="str">
        <f ca="1">IF($B363="","",VLOOKUP($B363,'1_CCC'!$C$8:$K$79,$E$1))</f>
        <v>Kühlen &amp; Entwärmen</v>
      </c>
      <c r="F363" s="77" t="str">
        <f ca="1">IF($B363="","",VLOOKUP($B363,'1_CCC'!$C$8:$K$79,$F$1))</f>
        <v>Konzepte für passive und aktive Systeme zum Kühlen, Einbezug Geothermie und Nachtlüftung</v>
      </c>
      <c r="G363" s="250"/>
      <c r="H363" s="250"/>
      <c r="I363" s="250"/>
      <c r="J363" s="257"/>
      <c r="K363" s="255"/>
      <c r="L363" s="255"/>
      <c r="M363" s="255"/>
      <c r="N363" s="253"/>
    </row>
    <row r="364" spans="1:14" s="86" customFormat="1" ht="6.95" customHeight="1" x14ac:dyDescent="0.2">
      <c r="A364" s="84"/>
      <c r="B364" s="82" t="s">
        <v>40</v>
      </c>
      <c r="C364" s="84"/>
      <c r="D364" s="83"/>
      <c r="E364" s="135" t="str">
        <f>IF($B364="","",VLOOKUP($B364,'1_CCC'!$C$8:$K$79,$E$1))</f>
        <v/>
      </c>
      <c r="F364" s="78" t="str">
        <f>IF($B364="","",VLOOKUP($B364,'1_CCC'!$C$8:$K$79,$F$1))</f>
        <v/>
      </c>
      <c r="G364" s="85"/>
      <c r="H364" s="85"/>
      <c r="I364" s="85"/>
      <c r="J364" s="129"/>
      <c r="K364" s="144"/>
      <c r="L364" s="144"/>
      <c r="M364" s="144"/>
      <c r="N364" s="144"/>
    </row>
    <row r="365" spans="1:14" ht="20.100000000000001" customHeight="1" x14ac:dyDescent="0.2">
      <c r="A365" s="251">
        <f>A362+1</f>
        <v>114</v>
      </c>
      <c r="B365" s="82">
        <v>9</v>
      </c>
      <c r="C365" s="251" t="str">
        <f>VLOOKUP(A365,bezug_pyramide,3,FALSE)</f>
        <v>W53</v>
      </c>
      <c r="D365" s="83"/>
      <c r="E365" s="133" t="str">
        <f ca="1">IF($B365="","",VLOOKUP($B365,'1_CCC'!$C$8:$K$79,$E$1))</f>
        <v>Natürliche Lüftung</v>
      </c>
      <c r="F365" s="77" t="str">
        <f ca="1">IF($B365="","",VLOOKUP($B365,'1_CCC'!$C$8:$K$79,$F$1))</f>
        <v>Luftstrom in und durch das Gebäude, Qualität und Disposition, Geometrie Anordnung, Größe von Öffnungen</v>
      </c>
      <c r="G365" s="250" t="str">
        <f ca="1">INDIRECT($G$1&amp;$C365)</f>
        <v>x</v>
      </c>
      <c r="H365" s="250"/>
      <c r="I365" s="250">
        <f ca="1">INDIRECT($I$1&amp;$C365)</f>
        <v>0</v>
      </c>
      <c r="J365" s="256"/>
      <c r="K365" s="254"/>
      <c r="L365" s="254"/>
      <c r="M365" s="254"/>
      <c r="N365" s="252"/>
    </row>
    <row r="366" spans="1:14" ht="20.100000000000001" customHeight="1" x14ac:dyDescent="0.2">
      <c r="A366" s="251"/>
      <c r="B366" s="82">
        <v>15</v>
      </c>
      <c r="C366" s="251"/>
      <c r="D366" s="83"/>
      <c r="E366" s="133" t="str">
        <f ca="1">IF($B366="","",VLOOKUP($B366,'1_CCC'!$C$8:$K$79,$E$1))</f>
        <v>Mechanische Lüftung</v>
      </c>
      <c r="F366" s="77" t="str">
        <f ca="1">IF($B366="","",VLOOKUP($B366,'1_CCC'!$C$8:$K$79,$F$1))</f>
        <v>Frischluftversorgung und Art
der Luftverteilung, Filterung, WRG, Hybride Systeme</v>
      </c>
      <c r="G366" s="250"/>
      <c r="H366" s="250"/>
      <c r="I366" s="250"/>
      <c r="J366" s="257"/>
      <c r="K366" s="255"/>
      <c r="L366" s="255"/>
      <c r="M366" s="255"/>
      <c r="N366" s="253"/>
    </row>
    <row r="367" spans="1:14" s="86" customFormat="1" ht="6.95" customHeight="1" x14ac:dyDescent="0.2">
      <c r="A367" s="84"/>
      <c r="B367" s="82" t="s">
        <v>40</v>
      </c>
      <c r="C367" s="84"/>
      <c r="D367" s="83"/>
      <c r="E367" s="135" t="str">
        <f>IF($B367="","",VLOOKUP($B367,'1_CCC'!$C$8:$K$79,$E$1))</f>
        <v/>
      </c>
      <c r="F367" s="78" t="str">
        <f>IF($B367="","",VLOOKUP($B367,'1_CCC'!$C$8:$K$79,$F$1))</f>
        <v/>
      </c>
      <c r="G367" s="85"/>
      <c r="H367" s="85"/>
      <c r="I367" s="85"/>
      <c r="J367" s="129"/>
      <c r="K367" s="144"/>
      <c r="L367" s="144"/>
      <c r="M367" s="144"/>
      <c r="N367" s="144"/>
    </row>
    <row r="368" spans="1:14" ht="20.100000000000001" customHeight="1" x14ac:dyDescent="0.2">
      <c r="A368" s="251">
        <f>A365+1</f>
        <v>115</v>
      </c>
      <c r="B368" s="82">
        <v>9</v>
      </c>
      <c r="C368" s="251" t="str">
        <f>VLOOKUP(A368,bezug_pyramide,3,FALSE)</f>
        <v>Y55</v>
      </c>
      <c r="D368" s="83"/>
      <c r="E368" s="133" t="str">
        <f ca="1">IF($B368="","",VLOOKUP($B368,'1_CCC'!$C$8:$K$79,$E$1))</f>
        <v>Natürliche Lüftung</v>
      </c>
      <c r="F368" s="77" t="str">
        <f ca="1">IF($B368="","",VLOOKUP($B368,'1_CCC'!$C$8:$K$79,$F$1))</f>
        <v>Luftstrom in und durch das Gebäude, Qualität und Disposition, Geometrie Anordnung, Größe von Öffnungen</v>
      </c>
      <c r="G368" s="250" t="str">
        <f ca="1">INDIRECT($G$1&amp;$C368)</f>
        <v>+</v>
      </c>
      <c r="H368" s="250"/>
      <c r="I368" s="250">
        <f ca="1">INDIRECT($I$1&amp;$C368)</f>
        <v>0</v>
      </c>
      <c r="J368" s="256"/>
      <c r="K368" s="254"/>
      <c r="L368" s="254"/>
      <c r="M368" s="254"/>
      <c r="N368" s="252"/>
    </row>
    <row r="369" spans="1:14" ht="20.100000000000001" customHeight="1" x14ac:dyDescent="0.2">
      <c r="A369" s="251"/>
      <c r="B369" s="82">
        <v>16</v>
      </c>
      <c r="C369" s="251"/>
      <c r="D369" s="83"/>
      <c r="E369" s="133" t="str">
        <f ca="1">IF($B369="","",VLOOKUP($B369,'1_CCC'!$C$8:$K$79,$E$1))</f>
        <v>Wasserkonzept</v>
      </c>
      <c r="F369" s="77" t="str">
        <f ca="1">IF($B369="","",VLOOKUP($B369,'1_CCC'!$C$8:$K$79,$F$1))</f>
        <v>Infrastruktur Ver- und Entsorgung,
Regenwasser-/Abwassernutzung
Biologische Klärung, Recycling</v>
      </c>
      <c r="G369" s="250"/>
      <c r="H369" s="250"/>
      <c r="I369" s="250"/>
      <c r="J369" s="257"/>
      <c r="K369" s="255"/>
      <c r="L369" s="255"/>
      <c r="M369" s="255"/>
      <c r="N369" s="253"/>
    </row>
    <row r="370" spans="1:14" s="86" customFormat="1" ht="6.95" customHeight="1" x14ac:dyDescent="0.2">
      <c r="A370" s="84"/>
      <c r="B370" s="82" t="s">
        <v>40</v>
      </c>
      <c r="C370" s="84"/>
      <c r="D370" s="83"/>
      <c r="E370" s="135" t="str">
        <f>IF($B370="","",VLOOKUP($B370,'1_CCC'!$C$8:$K$79,$E$1))</f>
        <v/>
      </c>
      <c r="F370" s="78" t="str">
        <f>IF($B370="","",VLOOKUP($B370,'1_CCC'!$C$8:$K$79,$F$1))</f>
        <v/>
      </c>
      <c r="G370" s="85"/>
      <c r="H370" s="85"/>
      <c r="I370" s="85"/>
      <c r="J370" s="129"/>
      <c r="K370" s="144"/>
      <c r="L370" s="144"/>
      <c r="M370" s="144"/>
      <c r="N370" s="144"/>
    </row>
    <row r="371" spans="1:14" ht="20.100000000000001" customHeight="1" x14ac:dyDescent="0.2">
      <c r="A371" s="251">
        <f>A368+1</f>
        <v>116</v>
      </c>
      <c r="B371" s="82">
        <v>9</v>
      </c>
      <c r="C371" s="251" t="str">
        <f>VLOOKUP(A371,bezug_pyramide,3,FALSE)</f>
        <v>AA57</v>
      </c>
      <c r="D371" s="83"/>
      <c r="E371" s="133" t="str">
        <f ca="1">IF($B371="","",VLOOKUP($B371,'1_CCC'!$C$8:$K$79,$E$1))</f>
        <v>Natürliche Lüftung</v>
      </c>
      <c r="F371" s="77" t="str">
        <f ca="1">IF($B371="","",VLOOKUP($B371,'1_CCC'!$C$8:$K$79,$F$1))</f>
        <v>Luftstrom in und durch das Gebäude, Qualität und Disposition, Geometrie Anordnung, Größe von Öffnungen</v>
      </c>
      <c r="G371" s="250" t="str">
        <f ca="1">INDIRECT($G$1&amp;$C371)</f>
        <v>o</v>
      </c>
      <c r="H371" s="250"/>
      <c r="I371" s="250">
        <f ca="1">INDIRECT($I$1&amp;$C371)</f>
        <v>0</v>
      </c>
      <c r="J371" s="256"/>
      <c r="K371" s="254"/>
      <c r="L371" s="254"/>
      <c r="M371" s="254"/>
      <c r="N371" s="252"/>
    </row>
    <row r="372" spans="1:14" ht="20.100000000000001" customHeight="1" x14ac:dyDescent="0.2">
      <c r="A372" s="251"/>
      <c r="B372" s="82">
        <v>17</v>
      </c>
      <c r="C372" s="251"/>
      <c r="D372" s="83"/>
      <c r="E372" s="133" t="str">
        <f ca="1">IF($B372="","",VLOOKUP($B372,'1_CCC'!$C$8:$K$79,$E$1))</f>
        <v>Reinigungskonzept</v>
      </c>
      <c r="F372" s="77" t="str">
        <f ca="1">IF($B372="","",VLOOKUP($B372,'1_CCC'!$C$8:$K$79,$F$1))</f>
        <v>Robustheit, Langlebigkeit, Reinigungsfreundlichkeit, -zyklen,
-mittel, Oberflächeneigenschaften</v>
      </c>
      <c r="G372" s="250"/>
      <c r="H372" s="250"/>
      <c r="I372" s="250"/>
      <c r="J372" s="257"/>
      <c r="K372" s="255"/>
      <c r="L372" s="255"/>
      <c r="M372" s="255"/>
      <c r="N372" s="253"/>
    </row>
    <row r="373" spans="1:14" s="86" customFormat="1" ht="6.95" customHeight="1" x14ac:dyDescent="0.2">
      <c r="A373" s="84"/>
      <c r="B373" s="82" t="s">
        <v>40</v>
      </c>
      <c r="C373" s="84"/>
      <c r="D373" s="83"/>
      <c r="E373" s="135" t="str">
        <f>IF($B373="","",VLOOKUP($B373,'1_CCC'!$C$8:$K$79,$E$1))</f>
        <v/>
      </c>
      <c r="F373" s="78" t="str">
        <f>IF($B373="","",VLOOKUP($B373,'1_CCC'!$C$8:$K$79,$F$1))</f>
        <v/>
      </c>
      <c r="G373" s="85"/>
      <c r="H373" s="85"/>
      <c r="I373" s="85"/>
      <c r="J373" s="129"/>
      <c r="K373" s="144"/>
      <c r="L373" s="144"/>
      <c r="M373" s="144"/>
      <c r="N373" s="144"/>
    </row>
    <row r="374" spans="1:14" ht="20.100000000000001" customHeight="1" x14ac:dyDescent="0.2">
      <c r="A374" s="251">
        <f>A371+1</f>
        <v>117</v>
      </c>
      <c r="B374" s="82">
        <v>9</v>
      </c>
      <c r="C374" s="251" t="str">
        <f>VLOOKUP(A374,bezug_pyramide,3,FALSE)</f>
        <v>AC59</v>
      </c>
      <c r="D374" s="83"/>
      <c r="E374" s="133" t="str">
        <f ca="1">IF($B374="","",VLOOKUP($B374,'1_CCC'!$C$8:$K$79,$E$1))</f>
        <v>Natürliche Lüftung</v>
      </c>
      <c r="F374" s="77" t="str">
        <f ca="1">IF($B374="","",VLOOKUP($B374,'1_CCC'!$C$8:$K$79,$F$1))</f>
        <v>Luftstrom in und durch das Gebäude, Qualität und Disposition, Geometrie Anordnung, Größe von Öffnungen</v>
      </c>
      <c r="G374" s="250" t="str">
        <f ca="1">INDIRECT($G$1&amp;$C374)</f>
        <v>o</v>
      </c>
      <c r="H374" s="250"/>
      <c r="I374" s="250">
        <f ca="1">INDIRECT($I$1&amp;$C374)</f>
        <v>0</v>
      </c>
      <c r="J374" s="256"/>
      <c r="K374" s="254"/>
      <c r="L374" s="254"/>
      <c r="M374" s="254"/>
      <c r="N374" s="252"/>
    </row>
    <row r="375" spans="1:14" ht="20.100000000000001" customHeight="1" x14ac:dyDescent="0.2">
      <c r="A375" s="251"/>
      <c r="B375" s="82">
        <v>18</v>
      </c>
      <c r="C375" s="251"/>
      <c r="D375" s="83"/>
      <c r="E375" s="133" t="str">
        <f ca="1">IF($B375="","",VLOOKUP($B375,'1_CCC'!$C$8:$K$79,$E$1))</f>
        <v>Nutzen &amp; Betreiben</v>
      </c>
      <c r="F375" s="77" t="str">
        <f ca="1">IF($B375="","",VLOOKUP($B375,'1_CCC'!$C$8:$K$79,$F$1))</f>
        <v>Energieabrechnung, Wartung, GMS, Facility Management, Monitoring, Nutzercoaching, -zufriedenheit</v>
      </c>
      <c r="G375" s="250"/>
      <c r="H375" s="250"/>
      <c r="I375" s="250"/>
      <c r="J375" s="257"/>
      <c r="K375" s="255"/>
      <c r="L375" s="255"/>
      <c r="M375" s="255"/>
      <c r="N375" s="253"/>
    </row>
    <row r="376" spans="1:14" s="86" customFormat="1" ht="6.95" customHeight="1" thickBot="1" x14ac:dyDescent="0.25">
      <c r="A376" s="87"/>
      <c r="B376" s="83" t="s">
        <v>40</v>
      </c>
      <c r="C376" s="87"/>
      <c r="D376" s="83"/>
      <c r="E376" s="139" t="str">
        <f>IF($B376="","",VLOOKUP($B376,'1_CCC'!$C$8:$K$79,$E$1))</f>
        <v/>
      </c>
      <c r="F376" s="79" t="str">
        <f>IF($B376="","",VLOOKUP($B376,'1_CCC'!$C$8:$K$79,$F$1))</f>
        <v/>
      </c>
      <c r="G376" s="88"/>
      <c r="H376" s="88"/>
      <c r="I376" s="88"/>
      <c r="J376" s="89"/>
      <c r="K376" s="146"/>
      <c r="L376" s="146"/>
      <c r="M376" s="146"/>
      <c r="N376" s="146"/>
    </row>
    <row r="377" spans="1:14" s="76" customFormat="1" ht="33" customHeight="1" thickBot="1" x14ac:dyDescent="0.3">
      <c r="A377" s="170">
        <f>B377</f>
        <v>10</v>
      </c>
      <c r="B377" s="74">
        <f>B379</f>
        <v>10</v>
      </c>
      <c r="C377" s="74"/>
      <c r="D377" s="74"/>
      <c r="E377" s="128" t="str">
        <f ca="1">IF(VLOOKUP($B377,'1_CCC'!$C$8:$AY$79,$A$1,FALSE)="","",VLOOKUP($B377,'1_CCC'!$C$8:$AY$79,$A$1,FALSE))</f>
        <v>Energiebedarf &amp; Verbrauch</v>
      </c>
      <c r="F377" s="75"/>
      <c r="G377" s="73"/>
      <c r="H377" s="75"/>
      <c r="I377" s="75"/>
      <c r="J377" s="130" t="str">
        <f>IF(VLOOKUP($B377,'1_CCC'!$C$8:$AY$79,$J$1,FALSE)="","",VLOOKUP($B377,'1_CCC'!$C$8:$AY$79,$J$1,FALSE))</f>
        <v/>
      </c>
      <c r="K377" s="145"/>
      <c r="L377" s="145"/>
      <c r="M377" s="145"/>
      <c r="N377" s="145"/>
    </row>
    <row r="378" spans="1:14" s="76" customFormat="1" ht="6.95" customHeight="1" x14ac:dyDescent="0.25">
      <c r="A378" s="171"/>
      <c r="B378" s="74"/>
      <c r="C378" s="74"/>
      <c r="D378" s="74"/>
      <c r="E378" s="73"/>
      <c r="F378" s="75"/>
      <c r="G378" s="73"/>
      <c r="H378" s="75"/>
      <c r="I378" s="75"/>
      <c r="J378" s="127"/>
      <c r="K378" s="145"/>
      <c r="L378" s="145"/>
      <c r="M378" s="145"/>
      <c r="N378" s="145"/>
    </row>
    <row r="379" spans="1:14" ht="20.100000000000001" customHeight="1" x14ac:dyDescent="0.2">
      <c r="A379" s="251">
        <f>A374+1</f>
        <v>118</v>
      </c>
      <c r="B379" s="82">
        <v>10</v>
      </c>
      <c r="C379" s="251" t="str">
        <f>VLOOKUP(A379,bezug_pyramide,3,FALSE)</f>
        <v>M47</v>
      </c>
      <c r="D379" s="83"/>
      <c r="E379" s="133" t="str">
        <f ca="1">IF($B379="","",VLOOKUP($B379,'1_CCC'!$C$8:$K$79,$E$1))</f>
        <v>Energiebedarf &amp; Verbrauch</v>
      </c>
      <c r="F379" s="77" t="str">
        <f ca="1">IF($B379="","",VLOOKUP($B379,'1_CCC'!$C$8:$K$79,$F$1))</f>
        <v>Einsparung, Optimierung TGA, Wahl Beleuchtung, Leuchtmittel, Nutzer-strom, Equipment, Messkonzept</v>
      </c>
      <c r="G379" s="250" t="str">
        <f ca="1">INDIRECT($G$1&amp;$C379)</f>
        <v>o</v>
      </c>
      <c r="H379" s="250"/>
      <c r="I379" s="250">
        <f ca="1">INDIRECT($I$1&amp;$C379)</f>
        <v>0</v>
      </c>
      <c r="J379" s="256"/>
      <c r="K379" s="254"/>
      <c r="L379" s="254"/>
      <c r="M379" s="254"/>
      <c r="N379" s="252"/>
    </row>
    <row r="380" spans="1:14" ht="20.100000000000001" customHeight="1" x14ac:dyDescent="0.2">
      <c r="A380" s="251"/>
      <c r="B380" s="82">
        <v>11</v>
      </c>
      <c r="C380" s="251"/>
      <c r="D380" s="83"/>
      <c r="E380" s="133" t="str">
        <f ca="1">IF($B380="","",VLOOKUP($B380,'1_CCC'!$C$8:$K$79,$E$1))</f>
        <v>Energieversorgung</v>
      </c>
      <c r="F380" s="77" t="str">
        <f ca="1">IF($B380="","",VLOOKUP($B380,'1_CCC'!$C$8:$K$79,$F$1))</f>
        <v>Energieträger, Art der Versorgung, Energiespeicher, Lastmanagement, Smart Grid, Versorgungssicherheit</v>
      </c>
      <c r="G380" s="250"/>
      <c r="H380" s="250"/>
      <c r="I380" s="250"/>
      <c r="J380" s="257"/>
      <c r="K380" s="255"/>
      <c r="L380" s="255"/>
      <c r="M380" s="255"/>
      <c r="N380" s="253"/>
    </row>
    <row r="381" spans="1:14" s="86" customFormat="1" ht="6.95" customHeight="1" x14ac:dyDescent="0.2">
      <c r="A381" s="84"/>
      <c r="B381" s="82" t="s">
        <v>40</v>
      </c>
      <c r="C381" s="84"/>
      <c r="D381" s="83"/>
      <c r="E381" s="135" t="str">
        <f>IF($B381="","",VLOOKUP($B381,'1_CCC'!$C$8:$K$79,$E$1))</f>
        <v/>
      </c>
      <c r="F381" s="78" t="str">
        <f>IF($B381="","",VLOOKUP($B381,'1_CCC'!$C$8:$K$79,$F$1))</f>
        <v/>
      </c>
      <c r="G381" s="85"/>
      <c r="H381" s="85"/>
      <c r="I381" s="85"/>
      <c r="J381" s="129"/>
      <c r="K381" s="144"/>
      <c r="L381" s="144"/>
      <c r="M381" s="144"/>
      <c r="N381" s="144"/>
    </row>
    <row r="382" spans="1:14" ht="20.100000000000001" customHeight="1" x14ac:dyDescent="0.2">
      <c r="A382" s="251">
        <f>A379+1</f>
        <v>119</v>
      </c>
      <c r="B382" s="82">
        <v>10</v>
      </c>
      <c r="C382" s="251" t="str">
        <f>VLOOKUP(A382,bezug_pyramide,3,FALSE)</f>
        <v>O49</v>
      </c>
      <c r="D382" s="83"/>
      <c r="E382" s="133" t="str">
        <f ca="1">IF($B382="","",VLOOKUP($B382,'1_CCC'!$C$8:$K$79,$E$1))</f>
        <v>Energiebedarf &amp; Verbrauch</v>
      </c>
      <c r="F382" s="77" t="str">
        <f ca="1">IF($B382="","",VLOOKUP($B382,'1_CCC'!$C$8:$K$79,$F$1))</f>
        <v>Einsparung, Optimierung TGA, Wahl Beleuchtung, Leuchtmittel, Nutzer-strom, Equipment, Messkonzept</v>
      </c>
      <c r="G382" s="250" t="str">
        <f ca="1">INDIRECT($G$1&amp;$C382)</f>
        <v>+</v>
      </c>
      <c r="H382" s="250"/>
      <c r="I382" s="250">
        <f ca="1">INDIRECT($I$1&amp;$C382)</f>
        <v>0</v>
      </c>
      <c r="J382" s="256"/>
      <c r="K382" s="254"/>
      <c r="L382" s="254"/>
      <c r="M382" s="254"/>
      <c r="N382" s="252"/>
    </row>
    <row r="383" spans="1:14" ht="20.100000000000001" customHeight="1" x14ac:dyDescent="0.2">
      <c r="A383" s="251"/>
      <c r="B383" s="82">
        <v>12</v>
      </c>
      <c r="C383" s="251"/>
      <c r="D383" s="83"/>
      <c r="E383" s="133" t="str">
        <f ca="1">IF($B383="","",VLOOKUP($B383,'1_CCC'!$C$8:$K$79,$E$1))</f>
        <v>Erneuerbare Energien</v>
      </c>
      <c r="F383" s="77" t="str">
        <f ca="1">IF($B383="","",VLOOKUP($B383,'1_CCC'!$C$8:$K$79,$F$1))</f>
        <v xml:space="preserve">Lokale Potenziale/Kapazitäten, spezifische Bedingungen am Standort, auf dem Grundstück </v>
      </c>
      <c r="G383" s="250"/>
      <c r="H383" s="250"/>
      <c r="I383" s="250"/>
      <c r="J383" s="257"/>
      <c r="K383" s="255"/>
      <c r="L383" s="255"/>
      <c r="M383" s="255"/>
      <c r="N383" s="253"/>
    </row>
    <row r="384" spans="1:14" s="86" customFormat="1" ht="6.95" customHeight="1" x14ac:dyDescent="0.2">
      <c r="A384" s="84"/>
      <c r="B384" s="82" t="s">
        <v>40</v>
      </c>
      <c r="C384" s="84"/>
      <c r="D384" s="83"/>
      <c r="E384" s="135" t="str">
        <f>IF($B384="","",VLOOKUP($B384,'1_CCC'!$C$8:$K$79,$E$1))</f>
        <v/>
      </c>
      <c r="F384" s="78" t="str">
        <f>IF($B384="","",VLOOKUP($B384,'1_CCC'!$C$8:$K$79,$F$1))</f>
        <v/>
      </c>
      <c r="G384" s="85"/>
      <c r="H384" s="85"/>
      <c r="I384" s="85"/>
      <c r="J384" s="129"/>
      <c r="K384" s="144"/>
      <c r="L384" s="144"/>
      <c r="M384" s="144"/>
      <c r="N384" s="144"/>
    </row>
    <row r="385" spans="1:14" ht="20.100000000000001" customHeight="1" x14ac:dyDescent="0.2">
      <c r="A385" s="251">
        <f>A382+1</f>
        <v>120</v>
      </c>
      <c r="B385" s="82">
        <v>10</v>
      </c>
      <c r="C385" s="251" t="str">
        <f>VLOOKUP(A385,bezug_pyramide,3,FALSE)</f>
        <v>Q51</v>
      </c>
      <c r="D385" s="83"/>
      <c r="E385" s="133" t="str">
        <f ca="1">IF($B385="","",VLOOKUP($B385,'1_CCC'!$C$8:$K$79,$E$1))</f>
        <v>Energiebedarf &amp; Verbrauch</v>
      </c>
      <c r="F385" s="77" t="str">
        <f ca="1">IF($B385="","",VLOOKUP($B385,'1_CCC'!$C$8:$K$79,$F$1))</f>
        <v>Einsparung, Optimierung TGA, Wahl Beleuchtung, Leuchtmittel, Nutzer-strom, Equipment, Messkonzept</v>
      </c>
      <c r="G385" s="250" t="str">
        <f ca="1">INDIRECT($G$1&amp;$C385)</f>
        <v>+</v>
      </c>
      <c r="H385" s="250"/>
      <c r="I385" s="250">
        <f ca="1">INDIRECT($I$1&amp;$C385)</f>
        <v>0</v>
      </c>
      <c r="J385" s="256"/>
      <c r="K385" s="254"/>
      <c r="L385" s="254"/>
      <c r="M385" s="254"/>
      <c r="N385" s="252"/>
    </row>
    <row r="386" spans="1:14" ht="20.100000000000001" customHeight="1" x14ac:dyDescent="0.2">
      <c r="A386" s="251"/>
      <c r="B386" s="82">
        <v>13</v>
      </c>
      <c r="C386" s="251"/>
      <c r="D386" s="83"/>
      <c r="E386" s="133" t="str">
        <f ca="1">IF($B386="","",VLOOKUP($B386,'1_CCC'!$C$8:$K$79,$E$1))</f>
        <v>Heizen &amp; Warmwasser</v>
      </c>
      <c r="F386" s="77" t="str">
        <f ca="1">IF($B386="","",VLOOKUP($B386,'1_CCC'!$C$8:$K$79,$F$1))</f>
        <v>Konzepte für passive und aktive Systeme zum Heizen sowie für die Warmwasserbereitstellung</v>
      </c>
      <c r="G386" s="250"/>
      <c r="H386" s="250"/>
      <c r="I386" s="250"/>
      <c r="J386" s="257"/>
      <c r="K386" s="255"/>
      <c r="L386" s="255"/>
      <c r="M386" s="255"/>
      <c r="N386" s="253"/>
    </row>
    <row r="387" spans="1:14" s="86" customFormat="1" ht="6.95" customHeight="1" x14ac:dyDescent="0.2">
      <c r="A387" s="84"/>
      <c r="B387" s="82" t="s">
        <v>40</v>
      </c>
      <c r="C387" s="84"/>
      <c r="D387" s="83"/>
      <c r="E387" s="135" t="str">
        <f>IF($B387="","",VLOOKUP($B387,'1_CCC'!$C$8:$K$79,$E$1))</f>
        <v/>
      </c>
      <c r="F387" s="78" t="str">
        <f>IF($B387="","",VLOOKUP($B387,'1_CCC'!$C$8:$K$79,$F$1))</f>
        <v/>
      </c>
      <c r="G387" s="85"/>
      <c r="H387" s="85"/>
      <c r="I387" s="85"/>
      <c r="J387" s="129"/>
      <c r="K387" s="144"/>
      <c r="L387" s="144"/>
      <c r="M387" s="144"/>
      <c r="N387" s="144"/>
    </row>
    <row r="388" spans="1:14" ht="20.100000000000001" customHeight="1" x14ac:dyDescent="0.2">
      <c r="A388" s="251">
        <f>A385+1</f>
        <v>121</v>
      </c>
      <c r="B388" s="82">
        <v>10</v>
      </c>
      <c r="C388" s="251" t="str">
        <f>VLOOKUP(A388,bezug_pyramide,3,FALSE)</f>
        <v>S53</v>
      </c>
      <c r="D388" s="83"/>
      <c r="E388" s="133" t="str">
        <f ca="1">IF($B388="","",VLOOKUP($B388,'1_CCC'!$C$8:$K$79,$E$1))</f>
        <v>Energiebedarf &amp; Verbrauch</v>
      </c>
      <c r="F388" s="77" t="str">
        <f ca="1">IF($B388="","",VLOOKUP($B388,'1_CCC'!$C$8:$K$79,$F$1))</f>
        <v>Einsparung, Optimierung TGA, Wahl Beleuchtung, Leuchtmittel, Nutzer-strom, Equipment, Messkonzept</v>
      </c>
      <c r="G388" s="250" t="str">
        <f ca="1">INDIRECT($G$1&amp;$C388)</f>
        <v>+</v>
      </c>
      <c r="H388" s="250"/>
      <c r="I388" s="250">
        <f ca="1">INDIRECT($I$1&amp;$C388)</f>
        <v>0</v>
      </c>
      <c r="J388" s="256"/>
      <c r="K388" s="254"/>
      <c r="L388" s="254"/>
      <c r="M388" s="254"/>
      <c r="N388" s="252"/>
    </row>
    <row r="389" spans="1:14" ht="20.100000000000001" customHeight="1" x14ac:dyDescent="0.2">
      <c r="A389" s="251"/>
      <c r="B389" s="82">
        <v>14</v>
      </c>
      <c r="C389" s="251"/>
      <c r="D389" s="83"/>
      <c r="E389" s="133" t="str">
        <f ca="1">IF($B389="","",VLOOKUP($B389,'1_CCC'!$C$8:$K$79,$E$1))</f>
        <v>Kühlen &amp; Entwärmen</v>
      </c>
      <c r="F389" s="77" t="str">
        <f ca="1">IF($B389="","",VLOOKUP($B389,'1_CCC'!$C$8:$K$79,$F$1))</f>
        <v>Konzepte für passive und aktive Systeme zum Kühlen, Einbezug Geothermie und Nachtlüftung</v>
      </c>
      <c r="G389" s="250"/>
      <c r="H389" s="250"/>
      <c r="I389" s="250"/>
      <c r="J389" s="257"/>
      <c r="K389" s="255"/>
      <c r="L389" s="255"/>
      <c r="M389" s="255"/>
      <c r="N389" s="253"/>
    </row>
    <row r="390" spans="1:14" s="86" customFormat="1" ht="6.95" customHeight="1" x14ac:dyDescent="0.2">
      <c r="A390" s="84"/>
      <c r="B390" s="82" t="s">
        <v>40</v>
      </c>
      <c r="C390" s="84"/>
      <c r="D390" s="83"/>
      <c r="E390" s="135" t="str">
        <f>IF($B390="","",VLOOKUP($B390,'1_CCC'!$C$8:$K$79,$E$1))</f>
        <v/>
      </c>
      <c r="F390" s="78" t="str">
        <f>IF($B390="","",VLOOKUP($B390,'1_CCC'!$C$8:$K$79,$F$1))</f>
        <v/>
      </c>
      <c r="G390" s="85"/>
      <c r="H390" s="85"/>
      <c r="I390" s="85"/>
      <c r="J390" s="129"/>
      <c r="K390" s="144"/>
      <c r="L390" s="144"/>
      <c r="M390" s="144"/>
      <c r="N390" s="144"/>
    </row>
    <row r="391" spans="1:14" ht="20.100000000000001" customHeight="1" x14ac:dyDescent="0.2">
      <c r="A391" s="251">
        <f>A388+1</f>
        <v>122</v>
      </c>
      <c r="B391" s="82">
        <v>10</v>
      </c>
      <c r="C391" s="251" t="str">
        <f>VLOOKUP(A391,bezug_pyramide,3,FALSE)</f>
        <v>U55</v>
      </c>
      <c r="D391" s="83"/>
      <c r="E391" s="133" t="str">
        <f ca="1">IF($B391="","",VLOOKUP($B391,'1_CCC'!$C$8:$K$79,$E$1))</f>
        <v>Energiebedarf &amp; Verbrauch</v>
      </c>
      <c r="F391" s="77" t="str">
        <f ca="1">IF($B391="","",VLOOKUP($B391,'1_CCC'!$C$8:$K$79,$F$1))</f>
        <v>Einsparung, Optimierung TGA, Wahl Beleuchtung, Leuchtmittel, Nutzer-strom, Equipment, Messkonzept</v>
      </c>
      <c r="G391" s="250" t="str">
        <f ca="1">INDIRECT($G$1&amp;$C391)</f>
        <v>o</v>
      </c>
      <c r="H391" s="250"/>
      <c r="I391" s="250">
        <f ca="1">INDIRECT($I$1&amp;$C391)</f>
        <v>0</v>
      </c>
      <c r="J391" s="256"/>
      <c r="K391" s="254"/>
      <c r="L391" s="254"/>
      <c r="M391" s="254"/>
      <c r="N391" s="252"/>
    </row>
    <row r="392" spans="1:14" ht="20.100000000000001" customHeight="1" x14ac:dyDescent="0.2">
      <c r="A392" s="251"/>
      <c r="B392" s="82">
        <v>15</v>
      </c>
      <c r="C392" s="251"/>
      <c r="D392" s="83"/>
      <c r="E392" s="133" t="str">
        <f ca="1">IF($B392="","",VLOOKUP($B392,'1_CCC'!$C$8:$K$79,$E$1))</f>
        <v>Mechanische Lüftung</v>
      </c>
      <c r="F392" s="77" t="str">
        <f ca="1">IF($B392="","",VLOOKUP($B392,'1_CCC'!$C$8:$K$79,$F$1))</f>
        <v>Frischluftversorgung und Art
der Luftverteilung, Filterung, WRG, Hybride Systeme</v>
      </c>
      <c r="G392" s="250"/>
      <c r="H392" s="250"/>
      <c r="I392" s="250"/>
      <c r="J392" s="257"/>
      <c r="K392" s="255"/>
      <c r="L392" s="255"/>
      <c r="M392" s="255"/>
      <c r="N392" s="253"/>
    </row>
    <row r="393" spans="1:14" s="86" customFormat="1" ht="6.95" customHeight="1" x14ac:dyDescent="0.2">
      <c r="A393" s="84"/>
      <c r="B393" s="82" t="s">
        <v>40</v>
      </c>
      <c r="C393" s="84"/>
      <c r="D393" s="83"/>
      <c r="E393" s="135" t="str">
        <f>IF($B393="","",VLOOKUP($B393,'1_CCC'!$C$8:$K$79,$E$1))</f>
        <v/>
      </c>
      <c r="F393" s="78" t="str">
        <f>IF($B393="","",VLOOKUP($B393,'1_CCC'!$C$8:$K$79,$F$1))</f>
        <v/>
      </c>
      <c r="G393" s="85"/>
      <c r="H393" s="85"/>
      <c r="I393" s="85"/>
      <c r="J393" s="129"/>
      <c r="K393" s="144"/>
      <c r="L393" s="144"/>
      <c r="M393" s="144"/>
      <c r="N393" s="144"/>
    </row>
    <row r="394" spans="1:14" ht="20.100000000000001" customHeight="1" x14ac:dyDescent="0.2">
      <c r="A394" s="251">
        <f>A391+1</f>
        <v>123</v>
      </c>
      <c r="B394" s="82">
        <v>10</v>
      </c>
      <c r="C394" s="251" t="str">
        <f>VLOOKUP(A394,bezug_pyramide,3,FALSE)</f>
        <v>W57</v>
      </c>
      <c r="D394" s="83"/>
      <c r="E394" s="133" t="str">
        <f ca="1">IF($B394="","",VLOOKUP($B394,'1_CCC'!$C$8:$K$79,$E$1))</f>
        <v>Energiebedarf &amp; Verbrauch</v>
      </c>
      <c r="F394" s="77" t="str">
        <f ca="1">IF($B394="","",VLOOKUP($B394,'1_CCC'!$C$8:$K$79,$F$1))</f>
        <v>Einsparung, Optimierung TGA, Wahl Beleuchtung, Leuchtmittel, Nutzer-strom, Equipment, Messkonzept</v>
      </c>
      <c r="G394" s="250" t="str">
        <f ca="1">INDIRECT($G$1&amp;$C394)</f>
        <v>o</v>
      </c>
      <c r="H394" s="250"/>
      <c r="I394" s="250">
        <f ca="1">INDIRECT($I$1&amp;$C394)</f>
        <v>0</v>
      </c>
      <c r="J394" s="256"/>
      <c r="K394" s="254"/>
      <c r="L394" s="254"/>
      <c r="M394" s="254"/>
      <c r="N394" s="252"/>
    </row>
    <row r="395" spans="1:14" ht="20.100000000000001" customHeight="1" x14ac:dyDescent="0.2">
      <c r="A395" s="251"/>
      <c r="B395" s="82">
        <v>16</v>
      </c>
      <c r="C395" s="251"/>
      <c r="D395" s="83"/>
      <c r="E395" s="133" t="str">
        <f ca="1">IF($B395="","",VLOOKUP($B395,'1_CCC'!$C$8:$K$79,$E$1))</f>
        <v>Wasserkonzept</v>
      </c>
      <c r="F395" s="77" t="str">
        <f ca="1">IF($B395="","",VLOOKUP($B395,'1_CCC'!$C$8:$K$79,$F$1))</f>
        <v>Infrastruktur Ver- und Entsorgung,
Regenwasser-/Abwassernutzung
Biologische Klärung, Recycling</v>
      </c>
      <c r="G395" s="250"/>
      <c r="H395" s="250"/>
      <c r="I395" s="250"/>
      <c r="J395" s="257"/>
      <c r="K395" s="255"/>
      <c r="L395" s="255"/>
      <c r="M395" s="255"/>
      <c r="N395" s="253"/>
    </row>
    <row r="396" spans="1:14" s="86" customFormat="1" ht="6.95" customHeight="1" x14ac:dyDescent="0.2">
      <c r="A396" s="84"/>
      <c r="B396" s="82" t="s">
        <v>40</v>
      </c>
      <c r="C396" s="84"/>
      <c r="D396" s="83"/>
      <c r="E396" s="135" t="str">
        <f>IF($B396="","",VLOOKUP($B396,'1_CCC'!$C$8:$K$79,$E$1))</f>
        <v/>
      </c>
      <c r="F396" s="78" t="str">
        <f>IF($B396="","",VLOOKUP($B396,'1_CCC'!$C$8:$K$79,$F$1))</f>
        <v/>
      </c>
      <c r="G396" s="85"/>
      <c r="H396" s="85"/>
      <c r="I396" s="85"/>
      <c r="J396" s="129"/>
      <c r="K396" s="144"/>
      <c r="L396" s="144"/>
      <c r="M396" s="144"/>
      <c r="N396" s="144"/>
    </row>
    <row r="397" spans="1:14" ht="20.100000000000001" customHeight="1" x14ac:dyDescent="0.2">
      <c r="A397" s="251">
        <f>A394+1</f>
        <v>124</v>
      </c>
      <c r="B397" s="82">
        <v>10</v>
      </c>
      <c r="C397" s="251" t="str">
        <f>VLOOKUP(A397,bezug_pyramide,3,FALSE)</f>
        <v>Y59</v>
      </c>
      <c r="D397" s="83"/>
      <c r="E397" s="133" t="str">
        <f ca="1">IF($B397="","",VLOOKUP($B397,'1_CCC'!$C$8:$K$79,$E$1))</f>
        <v>Energiebedarf &amp; Verbrauch</v>
      </c>
      <c r="F397" s="77" t="str">
        <f ca="1">IF($B397="","",VLOOKUP($B397,'1_CCC'!$C$8:$K$79,$F$1))</f>
        <v>Einsparung, Optimierung TGA, Wahl Beleuchtung, Leuchtmittel, Nutzer-strom, Equipment, Messkonzept</v>
      </c>
      <c r="G397" s="250" t="str">
        <f ca="1">INDIRECT($G$1&amp;$C397)</f>
        <v>o</v>
      </c>
      <c r="H397" s="250"/>
      <c r="I397" s="250">
        <f ca="1">INDIRECT($I$1&amp;$C397)</f>
        <v>0</v>
      </c>
      <c r="J397" s="256"/>
      <c r="K397" s="254"/>
      <c r="L397" s="254"/>
      <c r="M397" s="254"/>
      <c r="N397" s="252"/>
    </row>
    <row r="398" spans="1:14" ht="20.100000000000001" customHeight="1" x14ac:dyDescent="0.2">
      <c r="A398" s="251"/>
      <c r="B398" s="82">
        <v>17</v>
      </c>
      <c r="C398" s="251"/>
      <c r="D398" s="83"/>
      <c r="E398" s="133" t="str">
        <f ca="1">IF($B398="","",VLOOKUP($B398,'1_CCC'!$C$8:$K$79,$E$1))</f>
        <v>Reinigungskonzept</v>
      </c>
      <c r="F398" s="77" t="str">
        <f ca="1">IF($B398="","",VLOOKUP($B398,'1_CCC'!$C$8:$K$79,$F$1))</f>
        <v>Robustheit, Langlebigkeit, Reinigungsfreundlichkeit, -zyklen,
-mittel, Oberflächeneigenschaften</v>
      </c>
      <c r="G398" s="250"/>
      <c r="H398" s="250"/>
      <c r="I398" s="250"/>
      <c r="J398" s="257"/>
      <c r="K398" s="255"/>
      <c r="L398" s="255"/>
      <c r="M398" s="255"/>
      <c r="N398" s="253"/>
    </row>
    <row r="399" spans="1:14" s="86" customFormat="1" ht="6.95" customHeight="1" x14ac:dyDescent="0.2">
      <c r="A399" s="84"/>
      <c r="B399" s="82" t="s">
        <v>40</v>
      </c>
      <c r="C399" s="84"/>
      <c r="D399" s="83"/>
      <c r="E399" s="135" t="str">
        <f>IF($B399="","",VLOOKUP($B399,'1_CCC'!$C$8:$K$79,$E$1))</f>
        <v/>
      </c>
      <c r="F399" s="78" t="str">
        <f>IF($B399="","",VLOOKUP($B399,'1_CCC'!$C$8:$K$79,$F$1))</f>
        <v/>
      </c>
      <c r="G399" s="85"/>
      <c r="H399" s="85"/>
      <c r="I399" s="85"/>
      <c r="J399" s="129"/>
      <c r="K399" s="144"/>
      <c r="L399" s="144"/>
      <c r="M399" s="144"/>
      <c r="N399" s="144"/>
    </row>
    <row r="400" spans="1:14" ht="20.100000000000001" customHeight="1" x14ac:dyDescent="0.2">
      <c r="A400" s="251">
        <f>A397+1</f>
        <v>125</v>
      </c>
      <c r="B400" s="82">
        <v>10</v>
      </c>
      <c r="C400" s="251" t="str">
        <f>VLOOKUP(A400,bezug_pyramide,3,FALSE)</f>
        <v>AA61</v>
      </c>
      <c r="D400" s="83"/>
      <c r="E400" s="133" t="str">
        <f ca="1">IF($B400="","",VLOOKUP($B400,'1_CCC'!$C$8:$K$79,$E$1))</f>
        <v>Energiebedarf &amp; Verbrauch</v>
      </c>
      <c r="F400" s="77" t="str">
        <f ca="1">IF($B400="","",VLOOKUP($B400,'1_CCC'!$C$8:$K$79,$F$1))</f>
        <v>Einsparung, Optimierung TGA, Wahl Beleuchtung, Leuchtmittel, Nutzer-strom, Equipment, Messkonzept</v>
      </c>
      <c r="G400" s="250" t="str">
        <f ca="1">INDIRECT($G$1&amp;$C400)</f>
        <v>+</v>
      </c>
      <c r="H400" s="250"/>
      <c r="I400" s="250">
        <f ca="1">INDIRECT($I$1&amp;$C400)</f>
        <v>0</v>
      </c>
      <c r="J400" s="256"/>
      <c r="K400" s="254"/>
      <c r="L400" s="254"/>
      <c r="M400" s="254"/>
      <c r="N400" s="252"/>
    </row>
    <row r="401" spans="1:14" ht="20.100000000000001" customHeight="1" x14ac:dyDescent="0.2">
      <c r="A401" s="251"/>
      <c r="B401" s="82">
        <v>18</v>
      </c>
      <c r="C401" s="251"/>
      <c r="D401" s="83"/>
      <c r="E401" s="133" t="str">
        <f ca="1">IF($B401="","",VLOOKUP($B401,'1_CCC'!$C$8:$K$79,$E$1))</f>
        <v>Nutzen &amp; Betreiben</v>
      </c>
      <c r="F401" s="77" t="str">
        <f ca="1">IF($B401="","",VLOOKUP($B401,'1_CCC'!$C$8:$K$79,$F$1))</f>
        <v>Energieabrechnung, Wartung, GMS, Facility Management, Monitoring, Nutzercoaching, -zufriedenheit</v>
      </c>
      <c r="G401" s="250"/>
      <c r="H401" s="250"/>
      <c r="I401" s="250"/>
      <c r="J401" s="257"/>
      <c r="K401" s="255"/>
      <c r="L401" s="255"/>
      <c r="M401" s="255"/>
      <c r="N401" s="253"/>
    </row>
    <row r="402" spans="1:14" s="86" customFormat="1" ht="6.95" customHeight="1" thickBot="1" x14ac:dyDescent="0.25">
      <c r="A402" s="87"/>
      <c r="B402" s="83" t="s">
        <v>40</v>
      </c>
      <c r="C402" s="87"/>
      <c r="D402" s="83"/>
      <c r="E402" s="139" t="str">
        <f>IF($B402="","",VLOOKUP($B402,'1_CCC'!$C$8:$K$79,$E$1))</f>
        <v/>
      </c>
      <c r="F402" s="79" t="str">
        <f>IF($B402="","",VLOOKUP($B402,'1_CCC'!$C$8:$K$79,$F$1))</f>
        <v/>
      </c>
      <c r="G402" s="88"/>
      <c r="H402" s="88"/>
      <c r="I402" s="88"/>
      <c r="J402" s="89"/>
      <c r="K402" s="146"/>
      <c r="L402" s="146"/>
      <c r="M402" s="146"/>
      <c r="N402" s="146"/>
    </row>
    <row r="403" spans="1:14" s="76" customFormat="1" ht="33" customHeight="1" thickBot="1" x14ac:dyDescent="0.3">
      <c r="A403" s="170">
        <f>B403</f>
        <v>11</v>
      </c>
      <c r="B403" s="74">
        <f>B405</f>
        <v>11</v>
      </c>
      <c r="C403" s="74"/>
      <c r="D403" s="74"/>
      <c r="E403" s="128" t="str">
        <f ca="1">IF(VLOOKUP($B403,'1_CCC'!$C$8:$AY$79,$A$1,FALSE)="","",VLOOKUP($B403,'1_CCC'!$C$8:$AY$79,$A$1,FALSE))</f>
        <v>Energieversorgung</v>
      </c>
      <c r="F403" s="75"/>
      <c r="G403" s="73"/>
      <c r="H403" s="75"/>
      <c r="I403" s="75"/>
      <c r="J403" s="130" t="str">
        <f>IF(VLOOKUP($B403,'1_CCC'!$C$8:$AY$79,$J$1,FALSE)="","",VLOOKUP($B403,'1_CCC'!$C$8:$AY$79,$J$1,FALSE))</f>
        <v/>
      </c>
      <c r="K403" s="145"/>
      <c r="L403" s="145"/>
      <c r="M403" s="145"/>
      <c r="N403" s="145"/>
    </row>
    <row r="404" spans="1:14" s="76" customFormat="1" ht="6.95" customHeight="1" x14ac:dyDescent="0.25">
      <c r="A404" s="171"/>
      <c r="B404" s="74"/>
      <c r="C404" s="74"/>
      <c r="D404" s="74"/>
      <c r="E404" s="73"/>
      <c r="F404" s="75"/>
      <c r="G404" s="73"/>
      <c r="H404" s="75"/>
      <c r="I404" s="75"/>
      <c r="J404" s="127"/>
      <c r="K404" s="145"/>
      <c r="L404" s="145"/>
      <c r="M404" s="145"/>
      <c r="N404" s="145"/>
    </row>
    <row r="405" spans="1:14" ht="20.100000000000001" customHeight="1" x14ac:dyDescent="0.2">
      <c r="A405" s="251">
        <f>A400+1</f>
        <v>126</v>
      </c>
      <c r="B405" s="82">
        <v>11</v>
      </c>
      <c r="C405" s="251" t="str">
        <f>VLOOKUP(A405,bezug_pyramide,3,FALSE)</f>
        <v>M51</v>
      </c>
      <c r="D405" s="83"/>
      <c r="E405" s="133" t="str">
        <f ca="1">IF($B405="","",VLOOKUP($B405,'1_CCC'!$C$8:$K$79,$E$1))</f>
        <v>Energieversorgung</v>
      </c>
      <c r="F405" s="77" t="str">
        <f ca="1">IF($B405="","",VLOOKUP($B405,'1_CCC'!$C$8:$K$79,$F$1))</f>
        <v>Energieträger, Art der Versorgung, Energiespeicher, Lastmanagement, Smart Grid, Versorgungssicherheit</v>
      </c>
      <c r="G405" s="250" t="str">
        <f ca="1">INDIRECT($G$1&amp;$C405)</f>
        <v>+</v>
      </c>
      <c r="H405" s="250"/>
      <c r="I405" s="250">
        <f ca="1">INDIRECT($I$1&amp;$C405)</f>
        <v>0</v>
      </c>
      <c r="J405" s="256"/>
      <c r="K405" s="254"/>
      <c r="L405" s="254"/>
      <c r="M405" s="254"/>
      <c r="N405" s="252"/>
    </row>
    <row r="406" spans="1:14" ht="20.100000000000001" customHeight="1" x14ac:dyDescent="0.2">
      <c r="A406" s="251"/>
      <c r="B406" s="82">
        <v>12</v>
      </c>
      <c r="C406" s="251"/>
      <c r="D406" s="83"/>
      <c r="E406" s="133" t="str">
        <f ca="1">IF($B406="","",VLOOKUP($B406,'1_CCC'!$C$8:$K$79,$E$1))</f>
        <v>Erneuerbare Energien</v>
      </c>
      <c r="F406" s="77" t="str">
        <f ca="1">IF($B406="","",VLOOKUP($B406,'1_CCC'!$C$8:$K$79,$F$1))</f>
        <v xml:space="preserve">Lokale Potenziale/Kapazitäten, spezifische Bedingungen am Standort, auf dem Grundstück </v>
      </c>
      <c r="G406" s="250"/>
      <c r="H406" s="250"/>
      <c r="I406" s="250"/>
      <c r="J406" s="257"/>
      <c r="K406" s="255"/>
      <c r="L406" s="255"/>
      <c r="M406" s="255"/>
      <c r="N406" s="253"/>
    </row>
    <row r="407" spans="1:14" s="86" customFormat="1" ht="6.95" customHeight="1" x14ac:dyDescent="0.2">
      <c r="A407" s="84"/>
      <c r="B407" s="82" t="s">
        <v>40</v>
      </c>
      <c r="C407" s="84"/>
      <c r="D407" s="83"/>
      <c r="E407" s="135" t="str">
        <f>IF($B407="","",VLOOKUP($B407,'1_CCC'!$C$8:$K$79,$E$1))</f>
        <v/>
      </c>
      <c r="F407" s="78" t="str">
        <f>IF($B407="","",VLOOKUP($B407,'1_CCC'!$C$8:$K$79,$F$1))</f>
        <v/>
      </c>
      <c r="G407" s="85"/>
      <c r="H407" s="85"/>
      <c r="I407" s="85"/>
      <c r="J407" s="129"/>
      <c r="K407" s="144"/>
      <c r="L407" s="144"/>
      <c r="M407" s="144"/>
      <c r="N407" s="144"/>
    </row>
    <row r="408" spans="1:14" ht="20.100000000000001" customHeight="1" x14ac:dyDescent="0.2">
      <c r="A408" s="251">
        <f>A405+1</f>
        <v>127</v>
      </c>
      <c r="B408" s="82">
        <v>11</v>
      </c>
      <c r="C408" s="251" t="str">
        <f>VLOOKUP(A408,bezug_pyramide,3,FALSE)</f>
        <v>O53</v>
      </c>
      <c r="D408" s="83"/>
      <c r="E408" s="133" t="str">
        <f ca="1">IF($B408="","",VLOOKUP($B408,'1_CCC'!$C$8:$K$79,$E$1))</f>
        <v>Energieversorgung</v>
      </c>
      <c r="F408" s="77" t="str">
        <f ca="1">IF($B408="","",VLOOKUP($B408,'1_CCC'!$C$8:$K$79,$F$1))</f>
        <v>Energieträger, Art der Versorgung, Energiespeicher, Lastmanagement, Smart Grid, Versorgungssicherheit</v>
      </c>
      <c r="G408" s="250" t="str">
        <f ca="1">INDIRECT($G$1&amp;$C408)</f>
        <v>+</v>
      </c>
      <c r="H408" s="250"/>
      <c r="I408" s="250">
        <f ca="1">INDIRECT($I$1&amp;$C408)</f>
        <v>0</v>
      </c>
      <c r="J408" s="256"/>
      <c r="K408" s="254"/>
      <c r="L408" s="254"/>
      <c r="M408" s="254"/>
      <c r="N408" s="252"/>
    </row>
    <row r="409" spans="1:14" ht="20.100000000000001" customHeight="1" x14ac:dyDescent="0.2">
      <c r="A409" s="251"/>
      <c r="B409" s="82">
        <v>13</v>
      </c>
      <c r="C409" s="251"/>
      <c r="D409" s="83"/>
      <c r="E409" s="133" t="str">
        <f ca="1">IF($B409="","",VLOOKUP($B409,'1_CCC'!$C$8:$K$79,$E$1))</f>
        <v>Heizen &amp; Warmwasser</v>
      </c>
      <c r="F409" s="77" t="str">
        <f ca="1">IF($B409="","",VLOOKUP($B409,'1_CCC'!$C$8:$K$79,$F$1))</f>
        <v>Konzepte für passive und aktive Systeme zum Heizen sowie für die Warmwasserbereitstellung</v>
      </c>
      <c r="G409" s="250"/>
      <c r="H409" s="250"/>
      <c r="I409" s="250"/>
      <c r="J409" s="257"/>
      <c r="K409" s="255"/>
      <c r="L409" s="255"/>
      <c r="M409" s="255"/>
      <c r="N409" s="253"/>
    </row>
    <row r="410" spans="1:14" s="86" customFormat="1" ht="6.95" customHeight="1" x14ac:dyDescent="0.2">
      <c r="A410" s="84"/>
      <c r="B410" s="82" t="s">
        <v>40</v>
      </c>
      <c r="C410" s="84"/>
      <c r="D410" s="83"/>
      <c r="E410" s="135" t="str">
        <f>IF($B410="","",VLOOKUP($B410,'1_CCC'!$C$8:$K$79,$E$1))</f>
        <v/>
      </c>
      <c r="F410" s="78" t="str">
        <f>IF($B410="","",VLOOKUP($B410,'1_CCC'!$C$8:$K$79,$F$1))</f>
        <v/>
      </c>
      <c r="G410" s="85"/>
      <c r="H410" s="85"/>
      <c r="I410" s="85"/>
      <c r="J410" s="129"/>
      <c r="K410" s="144"/>
      <c r="L410" s="144"/>
      <c r="M410" s="144"/>
      <c r="N410" s="144"/>
    </row>
    <row r="411" spans="1:14" ht="20.100000000000001" customHeight="1" x14ac:dyDescent="0.2">
      <c r="A411" s="251">
        <f>A408+1</f>
        <v>128</v>
      </c>
      <c r="B411" s="82">
        <v>11</v>
      </c>
      <c r="C411" s="251" t="str">
        <f>VLOOKUP(A411,bezug_pyramide,3,FALSE)</f>
        <v>Q55</v>
      </c>
      <c r="D411" s="83"/>
      <c r="E411" s="133" t="str">
        <f ca="1">IF($B411="","",VLOOKUP($B411,'1_CCC'!$C$8:$K$79,$E$1))</f>
        <v>Energieversorgung</v>
      </c>
      <c r="F411" s="77" t="str">
        <f ca="1">IF($B411="","",VLOOKUP($B411,'1_CCC'!$C$8:$K$79,$F$1))</f>
        <v>Energieträger, Art der Versorgung, Energiespeicher, Lastmanagement, Smart Grid, Versorgungssicherheit</v>
      </c>
      <c r="G411" s="250" t="str">
        <f ca="1">INDIRECT($G$1&amp;$C411)</f>
        <v>o</v>
      </c>
      <c r="H411" s="250"/>
      <c r="I411" s="250">
        <f ca="1">INDIRECT($I$1&amp;$C411)</f>
        <v>0</v>
      </c>
      <c r="J411" s="256"/>
      <c r="K411" s="254"/>
      <c r="L411" s="254"/>
      <c r="M411" s="254"/>
      <c r="N411" s="252"/>
    </row>
    <row r="412" spans="1:14" ht="20.100000000000001" customHeight="1" x14ac:dyDescent="0.2">
      <c r="A412" s="251"/>
      <c r="B412" s="82">
        <v>14</v>
      </c>
      <c r="C412" s="251"/>
      <c r="D412" s="83"/>
      <c r="E412" s="133" t="str">
        <f ca="1">IF($B412="","",VLOOKUP($B412,'1_CCC'!$C$8:$K$79,$E$1))</f>
        <v>Kühlen &amp; Entwärmen</v>
      </c>
      <c r="F412" s="77" t="str">
        <f ca="1">IF($B412="","",VLOOKUP($B412,'1_CCC'!$C$8:$K$79,$F$1))</f>
        <v>Konzepte für passive und aktive Systeme zum Kühlen, Einbezug Geothermie und Nachtlüftung</v>
      </c>
      <c r="G412" s="250"/>
      <c r="H412" s="250"/>
      <c r="I412" s="250"/>
      <c r="J412" s="257"/>
      <c r="K412" s="255"/>
      <c r="L412" s="255"/>
      <c r="M412" s="255"/>
      <c r="N412" s="253"/>
    </row>
    <row r="413" spans="1:14" s="86" customFormat="1" ht="6.95" customHeight="1" x14ac:dyDescent="0.2">
      <c r="A413" s="84"/>
      <c r="B413" s="82" t="s">
        <v>40</v>
      </c>
      <c r="C413" s="84"/>
      <c r="D413" s="83"/>
      <c r="E413" s="135" t="str">
        <f>IF($B413="","",VLOOKUP($B413,'1_CCC'!$C$8:$K$79,$E$1))</f>
        <v/>
      </c>
      <c r="F413" s="78" t="str">
        <f>IF($B413="","",VLOOKUP($B413,'1_CCC'!$C$8:$K$79,$F$1))</f>
        <v/>
      </c>
      <c r="G413" s="85"/>
      <c r="H413" s="85"/>
      <c r="I413" s="85"/>
      <c r="J413" s="129"/>
      <c r="K413" s="144"/>
      <c r="L413" s="144"/>
      <c r="M413" s="144"/>
      <c r="N413" s="144"/>
    </row>
    <row r="414" spans="1:14" ht="20.100000000000001" customHeight="1" x14ac:dyDescent="0.2">
      <c r="A414" s="251">
        <f>A411+1</f>
        <v>129</v>
      </c>
      <c r="B414" s="82">
        <v>11</v>
      </c>
      <c r="C414" s="251" t="str">
        <f>VLOOKUP(A414,bezug_pyramide,3,FALSE)</f>
        <v>S57</v>
      </c>
      <c r="D414" s="83"/>
      <c r="E414" s="133" t="str">
        <f ca="1">IF($B414="","",VLOOKUP($B414,'1_CCC'!$C$8:$K$79,$E$1))</f>
        <v>Energieversorgung</v>
      </c>
      <c r="F414" s="77" t="str">
        <f ca="1">IF($B414="","",VLOOKUP($B414,'1_CCC'!$C$8:$K$79,$F$1))</f>
        <v>Energieträger, Art der Versorgung, Energiespeicher, Lastmanagement, Smart Grid, Versorgungssicherheit</v>
      </c>
      <c r="G414" s="250" t="str">
        <f ca="1">INDIRECT($G$1&amp;$C414)</f>
        <v>-</v>
      </c>
      <c r="H414" s="250"/>
      <c r="I414" s="250">
        <f ca="1">INDIRECT($I$1&amp;$C414)</f>
        <v>0</v>
      </c>
      <c r="J414" s="256"/>
      <c r="K414" s="254"/>
      <c r="L414" s="254"/>
      <c r="M414" s="254"/>
      <c r="N414" s="252"/>
    </row>
    <row r="415" spans="1:14" ht="20.100000000000001" customHeight="1" x14ac:dyDescent="0.2">
      <c r="A415" s="251"/>
      <c r="B415" s="82">
        <v>15</v>
      </c>
      <c r="C415" s="251"/>
      <c r="D415" s="83"/>
      <c r="E415" s="133" t="str">
        <f ca="1">IF($B415="","",VLOOKUP($B415,'1_CCC'!$C$8:$K$79,$E$1))</f>
        <v>Mechanische Lüftung</v>
      </c>
      <c r="F415" s="77" t="str">
        <f ca="1">IF($B415="","",VLOOKUP($B415,'1_CCC'!$C$8:$K$79,$F$1))</f>
        <v>Frischluftversorgung und Art
der Luftverteilung, Filterung, WRG, Hybride Systeme</v>
      </c>
      <c r="G415" s="250"/>
      <c r="H415" s="250"/>
      <c r="I415" s="250"/>
      <c r="J415" s="257"/>
      <c r="K415" s="255"/>
      <c r="L415" s="255"/>
      <c r="M415" s="255"/>
      <c r="N415" s="253"/>
    </row>
    <row r="416" spans="1:14" s="86" customFormat="1" ht="6.95" customHeight="1" x14ac:dyDescent="0.2">
      <c r="A416" s="84"/>
      <c r="B416" s="82" t="s">
        <v>40</v>
      </c>
      <c r="C416" s="84"/>
      <c r="D416" s="83"/>
      <c r="E416" s="135" t="str">
        <f>IF($B416="","",VLOOKUP($B416,'1_CCC'!$C$8:$K$79,$E$1))</f>
        <v/>
      </c>
      <c r="F416" s="78" t="str">
        <f>IF($B416="","",VLOOKUP($B416,'1_CCC'!$C$8:$K$79,$F$1))</f>
        <v/>
      </c>
      <c r="G416" s="85"/>
      <c r="H416" s="85"/>
      <c r="I416" s="85"/>
      <c r="J416" s="129"/>
      <c r="K416" s="144"/>
      <c r="L416" s="144"/>
      <c r="M416" s="144"/>
      <c r="N416" s="144"/>
    </row>
    <row r="417" spans="1:14" ht="20.100000000000001" customHeight="1" x14ac:dyDescent="0.2">
      <c r="A417" s="251">
        <f>A414+1</f>
        <v>130</v>
      </c>
      <c r="B417" s="82">
        <v>11</v>
      </c>
      <c r="C417" s="251" t="str">
        <f>VLOOKUP(A417,bezug_pyramide,3,FALSE)</f>
        <v>U59</v>
      </c>
      <c r="D417" s="83"/>
      <c r="E417" s="133" t="str">
        <f ca="1">IF($B417="","",VLOOKUP($B417,'1_CCC'!$C$8:$K$79,$E$1))</f>
        <v>Energieversorgung</v>
      </c>
      <c r="F417" s="77" t="str">
        <f ca="1">IF($B417="","",VLOOKUP($B417,'1_CCC'!$C$8:$K$79,$F$1))</f>
        <v>Energieträger, Art der Versorgung, Energiespeicher, Lastmanagement, Smart Grid, Versorgungssicherheit</v>
      </c>
      <c r="G417" s="250" t="str">
        <f ca="1">INDIRECT($G$1&amp;$C417)</f>
        <v>-</v>
      </c>
      <c r="H417" s="250"/>
      <c r="I417" s="250">
        <f ca="1">INDIRECT($I$1&amp;$C417)</f>
        <v>0</v>
      </c>
      <c r="J417" s="256"/>
      <c r="K417" s="254"/>
      <c r="L417" s="254"/>
      <c r="M417" s="254"/>
      <c r="N417" s="252"/>
    </row>
    <row r="418" spans="1:14" ht="20.100000000000001" customHeight="1" x14ac:dyDescent="0.2">
      <c r="A418" s="251"/>
      <c r="B418" s="82">
        <v>16</v>
      </c>
      <c r="C418" s="251"/>
      <c r="D418" s="83"/>
      <c r="E418" s="133" t="str">
        <f ca="1">IF($B418="","",VLOOKUP($B418,'1_CCC'!$C$8:$K$79,$E$1))</f>
        <v>Wasserkonzept</v>
      </c>
      <c r="F418" s="77" t="str">
        <f ca="1">IF($B418="","",VLOOKUP($B418,'1_CCC'!$C$8:$K$79,$F$1))</f>
        <v>Infrastruktur Ver- und Entsorgung,
Regenwasser-/Abwassernutzung
Biologische Klärung, Recycling</v>
      </c>
      <c r="G418" s="250"/>
      <c r="H418" s="250"/>
      <c r="I418" s="250"/>
      <c r="J418" s="257"/>
      <c r="K418" s="255"/>
      <c r="L418" s="255"/>
      <c r="M418" s="255"/>
      <c r="N418" s="253"/>
    </row>
    <row r="419" spans="1:14" s="86" customFormat="1" ht="6.95" customHeight="1" x14ac:dyDescent="0.2">
      <c r="A419" s="84"/>
      <c r="B419" s="82" t="s">
        <v>40</v>
      </c>
      <c r="C419" s="84"/>
      <c r="D419" s="83"/>
      <c r="E419" s="135" t="str">
        <f>IF($B419="","",VLOOKUP($B419,'1_CCC'!$C$8:$K$79,$E$1))</f>
        <v/>
      </c>
      <c r="F419" s="78" t="str">
        <f>IF($B419="","",VLOOKUP($B419,'1_CCC'!$C$8:$K$79,$F$1))</f>
        <v/>
      </c>
      <c r="G419" s="85"/>
      <c r="H419" s="85"/>
      <c r="I419" s="85"/>
      <c r="J419" s="129"/>
      <c r="K419" s="144"/>
      <c r="L419" s="144"/>
      <c r="M419" s="144"/>
      <c r="N419" s="144"/>
    </row>
    <row r="420" spans="1:14" ht="20.100000000000001" customHeight="1" x14ac:dyDescent="0.2">
      <c r="A420" s="251">
        <f>A417+1</f>
        <v>131</v>
      </c>
      <c r="B420" s="82">
        <v>11</v>
      </c>
      <c r="C420" s="251" t="str">
        <f>VLOOKUP(A420,bezug_pyramide,3,FALSE)</f>
        <v>W61</v>
      </c>
      <c r="D420" s="83"/>
      <c r="E420" s="133" t="str">
        <f ca="1">IF($B420="","",VLOOKUP($B420,'1_CCC'!$C$8:$K$79,$E$1))</f>
        <v>Energieversorgung</v>
      </c>
      <c r="F420" s="77" t="str">
        <f ca="1">IF($B420="","",VLOOKUP($B420,'1_CCC'!$C$8:$K$79,$F$1))</f>
        <v>Energieträger, Art der Versorgung, Energiespeicher, Lastmanagement, Smart Grid, Versorgungssicherheit</v>
      </c>
      <c r="G420" s="250" t="str">
        <f ca="1">INDIRECT($G$1&amp;$C420)</f>
        <v>x</v>
      </c>
      <c r="H420" s="250"/>
      <c r="I420" s="250">
        <f ca="1">INDIRECT($I$1&amp;$C420)</f>
        <v>0</v>
      </c>
      <c r="J420" s="256"/>
      <c r="K420" s="254"/>
      <c r="L420" s="254"/>
      <c r="M420" s="254"/>
      <c r="N420" s="252"/>
    </row>
    <row r="421" spans="1:14" ht="20.100000000000001" customHeight="1" x14ac:dyDescent="0.2">
      <c r="A421" s="251"/>
      <c r="B421" s="82">
        <v>17</v>
      </c>
      <c r="C421" s="251"/>
      <c r="D421" s="83"/>
      <c r="E421" s="133" t="str">
        <f ca="1">IF($B421="","",VLOOKUP($B421,'1_CCC'!$C$8:$K$79,$E$1))</f>
        <v>Reinigungskonzept</v>
      </c>
      <c r="F421" s="77" t="str">
        <f ca="1">IF($B421="","",VLOOKUP($B421,'1_CCC'!$C$8:$K$79,$F$1))</f>
        <v>Robustheit, Langlebigkeit, Reinigungsfreundlichkeit, -zyklen,
-mittel, Oberflächeneigenschaften</v>
      </c>
      <c r="G421" s="250"/>
      <c r="H421" s="250"/>
      <c r="I421" s="250"/>
      <c r="J421" s="257"/>
      <c r="K421" s="255"/>
      <c r="L421" s="255"/>
      <c r="M421" s="255"/>
      <c r="N421" s="253"/>
    </row>
    <row r="422" spans="1:14" s="86" customFormat="1" ht="6.95" customHeight="1" x14ac:dyDescent="0.2">
      <c r="A422" s="84"/>
      <c r="B422" s="82" t="s">
        <v>40</v>
      </c>
      <c r="C422" s="84"/>
      <c r="D422" s="83"/>
      <c r="E422" s="135" t="str">
        <f>IF($B422="","",VLOOKUP($B422,'1_CCC'!$C$8:$K$79,$E$1))</f>
        <v/>
      </c>
      <c r="F422" s="78" t="str">
        <f>IF($B422="","",VLOOKUP($B422,'1_CCC'!$C$8:$K$79,$F$1))</f>
        <v/>
      </c>
      <c r="G422" s="85"/>
      <c r="H422" s="85"/>
      <c r="I422" s="85"/>
      <c r="J422" s="129"/>
      <c r="K422" s="144"/>
      <c r="L422" s="144"/>
      <c r="M422" s="144"/>
      <c r="N422" s="144"/>
    </row>
    <row r="423" spans="1:14" ht="20.100000000000001" customHeight="1" x14ac:dyDescent="0.2">
      <c r="A423" s="251">
        <f>A420+1</f>
        <v>132</v>
      </c>
      <c r="B423" s="82">
        <v>11</v>
      </c>
      <c r="C423" s="251" t="str">
        <f>VLOOKUP(A423,bezug_pyramide,3,FALSE)</f>
        <v>Y63</v>
      </c>
      <c r="D423" s="83"/>
      <c r="E423" s="133" t="str">
        <f ca="1">IF($B423="","",VLOOKUP($B423,'1_CCC'!$C$8:$K$79,$E$1))</f>
        <v>Energieversorgung</v>
      </c>
      <c r="F423" s="77" t="str">
        <f ca="1">IF($B423="","",VLOOKUP($B423,'1_CCC'!$C$8:$K$79,$F$1))</f>
        <v>Energieträger, Art der Versorgung, Energiespeicher, Lastmanagement, Smart Grid, Versorgungssicherheit</v>
      </c>
      <c r="G423" s="250" t="str">
        <f ca="1">INDIRECT($G$1&amp;$C423)</f>
        <v>+</v>
      </c>
      <c r="H423" s="250"/>
      <c r="I423" s="250">
        <f ca="1">INDIRECT($I$1&amp;$C423)</f>
        <v>0</v>
      </c>
      <c r="J423" s="256"/>
      <c r="K423" s="254"/>
      <c r="L423" s="254"/>
      <c r="M423" s="254"/>
      <c r="N423" s="252"/>
    </row>
    <row r="424" spans="1:14" ht="20.100000000000001" customHeight="1" x14ac:dyDescent="0.2">
      <c r="A424" s="251"/>
      <c r="B424" s="82">
        <v>18</v>
      </c>
      <c r="C424" s="251"/>
      <c r="D424" s="83"/>
      <c r="E424" s="133" t="str">
        <f ca="1">IF($B424="","",VLOOKUP($B424,'1_CCC'!$C$8:$K$79,$E$1))</f>
        <v>Nutzen &amp; Betreiben</v>
      </c>
      <c r="F424" s="77" t="str">
        <f ca="1">IF($B424="","",VLOOKUP($B424,'1_CCC'!$C$8:$K$79,$F$1))</f>
        <v>Energieabrechnung, Wartung, GMS, Facility Management, Monitoring, Nutzercoaching, -zufriedenheit</v>
      </c>
      <c r="G424" s="250"/>
      <c r="H424" s="250"/>
      <c r="I424" s="250"/>
      <c r="J424" s="257"/>
      <c r="K424" s="255"/>
      <c r="L424" s="255"/>
      <c r="M424" s="255"/>
      <c r="N424" s="253"/>
    </row>
    <row r="425" spans="1:14" s="86" customFormat="1" ht="6.95" customHeight="1" thickBot="1" x14ac:dyDescent="0.25">
      <c r="A425" s="87"/>
      <c r="B425" s="83" t="s">
        <v>40</v>
      </c>
      <c r="C425" s="87"/>
      <c r="D425" s="83"/>
      <c r="E425" s="139" t="str">
        <f>IF($B425="","",VLOOKUP($B425,'1_CCC'!$C$8:$K$79,$E$1))</f>
        <v/>
      </c>
      <c r="F425" s="79" t="str">
        <f>IF($B425="","",VLOOKUP($B425,'1_CCC'!$C$8:$K$79,$F$1))</f>
        <v/>
      </c>
      <c r="G425" s="88"/>
      <c r="H425" s="88"/>
      <c r="I425" s="88"/>
      <c r="J425" s="89"/>
      <c r="K425" s="146"/>
      <c r="L425" s="146"/>
      <c r="M425" s="146"/>
      <c r="N425" s="146"/>
    </row>
    <row r="426" spans="1:14" s="76" customFormat="1" ht="33" customHeight="1" thickBot="1" x14ac:dyDescent="0.3">
      <c r="A426" s="170">
        <f>B426</f>
        <v>12</v>
      </c>
      <c r="B426" s="74">
        <f>B428</f>
        <v>12</v>
      </c>
      <c r="C426" s="74"/>
      <c r="D426" s="74"/>
      <c r="E426" s="128" t="str">
        <f ca="1">IF(VLOOKUP($B426,'1_CCC'!$C$8:$AY$79,$A$1,FALSE)="","",VLOOKUP($B426,'1_CCC'!$C$8:$AY$79,$A$1,FALSE))</f>
        <v>Erneuerbare Energien</v>
      </c>
      <c r="F426" s="75"/>
      <c r="G426" s="73"/>
      <c r="H426" s="75"/>
      <c r="I426" s="75"/>
      <c r="J426" s="130" t="str">
        <f>IF(VLOOKUP($B426,'1_CCC'!$C$8:$AY$79,$J$1,FALSE)="","",VLOOKUP($B426,'1_CCC'!$C$8:$AY$79,$J$1,FALSE))</f>
        <v/>
      </c>
      <c r="K426" s="145"/>
      <c r="L426" s="145"/>
      <c r="M426" s="145"/>
      <c r="N426" s="145"/>
    </row>
    <row r="427" spans="1:14" s="76" customFormat="1" ht="6.95" customHeight="1" x14ac:dyDescent="0.25">
      <c r="A427" s="171"/>
      <c r="B427" s="74"/>
      <c r="C427" s="74"/>
      <c r="D427" s="74"/>
      <c r="E427" s="73"/>
      <c r="F427" s="75"/>
      <c r="G427" s="73"/>
      <c r="H427" s="75"/>
      <c r="I427" s="75"/>
      <c r="J427" s="127"/>
      <c r="K427" s="145"/>
      <c r="L427" s="145"/>
      <c r="M427" s="145"/>
      <c r="N427" s="145"/>
    </row>
    <row r="428" spans="1:14" ht="20.100000000000001" customHeight="1" x14ac:dyDescent="0.2">
      <c r="A428" s="251">
        <f>A423+1</f>
        <v>133</v>
      </c>
      <c r="B428" s="82">
        <v>12</v>
      </c>
      <c r="C428" s="251" t="str">
        <f>VLOOKUP(A428,bezug_pyramide,3,FALSE)</f>
        <v>M55</v>
      </c>
      <c r="D428" s="83"/>
      <c r="E428" s="133" t="str">
        <f ca="1">IF($B428="","",VLOOKUP($B428,'1_CCC'!$C$8:$K$79,$E$1))</f>
        <v>Erneuerbare Energien</v>
      </c>
      <c r="F428" s="77" t="str">
        <f ca="1">IF($B428="","",VLOOKUP($B428,'1_CCC'!$C$8:$K$79,$F$1))</f>
        <v xml:space="preserve">Lokale Potenziale/Kapazitäten, spezifische Bedingungen am Standort, auf dem Grundstück </v>
      </c>
      <c r="G428" s="250" t="str">
        <f ca="1">INDIRECT($G$1&amp;$C428)</f>
        <v>+</v>
      </c>
      <c r="H428" s="250"/>
      <c r="I428" s="250">
        <f ca="1">INDIRECT($I$1&amp;$C428)</f>
        <v>0</v>
      </c>
      <c r="J428" s="256"/>
      <c r="K428" s="254"/>
      <c r="L428" s="254"/>
      <c r="M428" s="254"/>
      <c r="N428" s="252"/>
    </row>
    <row r="429" spans="1:14" ht="20.100000000000001" customHeight="1" x14ac:dyDescent="0.2">
      <c r="A429" s="251"/>
      <c r="B429" s="82">
        <v>13</v>
      </c>
      <c r="C429" s="251"/>
      <c r="D429" s="83"/>
      <c r="E429" s="133" t="str">
        <f ca="1">IF($B429="","",VLOOKUP($B429,'1_CCC'!$C$8:$K$79,$E$1))</f>
        <v>Heizen &amp; Warmwasser</v>
      </c>
      <c r="F429" s="77" t="str">
        <f ca="1">IF($B429="","",VLOOKUP($B429,'1_CCC'!$C$8:$K$79,$F$1))</f>
        <v>Konzepte für passive und aktive Systeme zum Heizen sowie für die Warmwasserbereitstellung</v>
      </c>
      <c r="G429" s="250"/>
      <c r="H429" s="250"/>
      <c r="I429" s="250"/>
      <c r="J429" s="257"/>
      <c r="K429" s="255"/>
      <c r="L429" s="255"/>
      <c r="M429" s="255"/>
      <c r="N429" s="253"/>
    </row>
    <row r="430" spans="1:14" s="86" customFormat="1" ht="6.95" customHeight="1" x14ac:dyDescent="0.2">
      <c r="A430" s="84"/>
      <c r="B430" s="82" t="s">
        <v>40</v>
      </c>
      <c r="C430" s="84"/>
      <c r="D430" s="83"/>
      <c r="E430" s="135" t="str">
        <f>IF($B430="","",VLOOKUP($B430,'1_CCC'!$C$8:$K$79,$E$1))</f>
        <v/>
      </c>
      <c r="F430" s="78" t="str">
        <f>IF($B430="","",VLOOKUP($B430,'1_CCC'!$C$8:$K$79,$F$1))</f>
        <v/>
      </c>
      <c r="G430" s="85"/>
      <c r="H430" s="85"/>
      <c r="I430" s="85"/>
      <c r="J430" s="129"/>
      <c r="K430" s="144"/>
      <c r="L430" s="144"/>
      <c r="M430" s="144"/>
      <c r="N430" s="144"/>
    </row>
    <row r="431" spans="1:14" ht="20.100000000000001" customHeight="1" x14ac:dyDescent="0.2">
      <c r="A431" s="251">
        <f>A428+1</f>
        <v>134</v>
      </c>
      <c r="B431" s="82">
        <v>12</v>
      </c>
      <c r="C431" s="251" t="str">
        <f>VLOOKUP(A431,bezug_pyramide,3,FALSE)</f>
        <v>O57</v>
      </c>
      <c r="D431" s="83"/>
      <c r="E431" s="133" t="str">
        <f ca="1">IF($B431="","",VLOOKUP($B431,'1_CCC'!$C$8:$K$79,$E$1))</f>
        <v>Erneuerbare Energien</v>
      </c>
      <c r="F431" s="77" t="str">
        <f ca="1">IF($B431="","",VLOOKUP($B431,'1_CCC'!$C$8:$K$79,$F$1))</f>
        <v xml:space="preserve">Lokale Potenziale/Kapazitäten, spezifische Bedingungen am Standort, auf dem Grundstück </v>
      </c>
      <c r="G431" s="250" t="str">
        <f ca="1">INDIRECT($G$1&amp;$C431)</f>
        <v>+</v>
      </c>
      <c r="H431" s="250"/>
      <c r="I431" s="250">
        <f ca="1">INDIRECT($I$1&amp;$C431)</f>
        <v>0</v>
      </c>
      <c r="J431" s="256"/>
      <c r="K431" s="254"/>
      <c r="L431" s="254"/>
      <c r="M431" s="254"/>
      <c r="N431" s="252"/>
    </row>
    <row r="432" spans="1:14" ht="20.100000000000001" customHeight="1" x14ac:dyDescent="0.2">
      <c r="A432" s="251"/>
      <c r="B432" s="82">
        <v>14</v>
      </c>
      <c r="C432" s="251"/>
      <c r="D432" s="83"/>
      <c r="E432" s="133" t="str">
        <f ca="1">IF($B432="","",VLOOKUP($B432,'1_CCC'!$C$8:$K$79,$E$1))</f>
        <v>Kühlen &amp; Entwärmen</v>
      </c>
      <c r="F432" s="77" t="str">
        <f ca="1">IF($B432="","",VLOOKUP($B432,'1_CCC'!$C$8:$K$79,$F$1))</f>
        <v>Konzepte für passive und aktive Systeme zum Kühlen, Einbezug Geothermie und Nachtlüftung</v>
      </c>
      <c r="G432" s="250"/>
      <c r="H432" s="250"/>
      <c r="I432" s="250"/>
      <c r="J432" s="257"/>
      <c r="K432" s="255"/>
      <c r="L432" s="255"/>
      <c r="M432" s="255"/>
      <c r="N432" s="253"/>
    </row>
    <row r="433" spans="1:14" s="86" customFormat="1" ht="6.95" customHeight="1" x14ac:dyDescent="0.2">
      <c r="A433" s="84"/>
      <c r="B433" s="82" t="s">
        <v>40</v>
      </c>
      <c r="C433" s="84"/>
      <c r="D433" s="83"/>
      <c r="E433" s="135" t="str">
        <f>IF($B433="","",VLOOKUP($B433,'1_CCC'!$C$8:$K$79,$E$1))</f>
        <v/>
      </c>
      <c r="F433" s="78" t="str">
        <f>IF($B433="","",VLOOKUP($B433,'1_CCC'!$C$8:$K$79,$F$1))</f>
        <v/>
      </c>
      <c r="G433" s="85"/>
      <c r="H433" s="85"/>
      <c r="I433" s="85"/>
      <c r="J433" s="129"/>
      <c r="K433" s="144"/>
      <c r="L433" s="144"/>
      <c r="M433" s="144"/>
      <c r="N433" s="144"/>
    </row>
    <row r="434" spans="1:14" ht="20.100000000000001" customHeight="1" x14ac:dyDescent="0.2">
      <c r="A434" s="251">
        <f>A431+1</f>
        <v>135</v>
      </c>
      <c r="B434" s="82">
        <v>12</v>
      </c>
      <c r="C434" s="251" t="str">
        <f>VLOOKUP(A434,bezug_pyramide,3,FALSE)</f>
        <v>Q59</v>
      </c>
      <c r="D434" s="83"/>
      <c r="E434" s="133" t="str">
        <f ca="1">IF($B434="","",VLOOKUP($B434,'1_CCC'!$C$8:$K$79,$E$1))</f>
        <v>Erneuerbare Energien</v>
      </c>
      <c r="F434" s="77" t="str">
        <f ca="1">IF($B434="","",VLOOKUP($B434,'1_CCC'!$C$8:$K$79,$F$1))</f>
        <v xml:space="preserve">Lokale Potenziale/Kapazitäten, spezifische Bedingungen am Standort, auf dem Grundstück </v>
      </c>
      <c r="G434" s="250" t="str">
        <f ca="1">INDIRECT($G$1&amp;$C434)</f>
        <v>+</v>
      </c>
      <c r="H434" s="250"/>
      <c r="I434" s="250">
        <f ca="1">INDIRECT($I$1&amp;$C434)</f>
        <v>0</v>
      </c>
      <c r="J434" s="256"/>
      <c r="K434" s="254"/>
      <c r="L434" s="254"/>
      <c r="M434" s="254"/>
      <c r="N434" s="252"/>
    </row>
    <row r="435" spans="1:14" ht="20.100000000000001" customHeight="1" x14ac:dyDescent="0.2">
      <c r="A435" s="251"/>
      <c r="B435" s="82">
        <v>15</v>
      </c>
      <c r="C435" s="251"/>
      <c r="D435" s="83"/>
      <c r="E435" s="133" t="str">
        <f ca="1">IF($B435="","",VLOOKUP($B435,'1_CCC'!$C$8:$K$79,$E$1))</f>
        <v>Mechanische Lüftung</v>
      </c>
      <c r="F435" s="77" t="str">
        <f ca="1">IF($B435="","",VLOOKUP($B435,'1_CCC'!$C$8:$K$79,$F$1))</f>
        <v>Frischluftversorgung und Art
der Luftverteilung, Filterung, WRG, Hybride Systeme</v>
      </c>
      <c r="G435" s="250"/>
      <c r="H435" s="250"/>
      <c r="I435" s="250"/>
      <c r="J435" s="257"/>
      <c r="K435" s="255"/>
      <c r="L435" s="255"/>
      <c r="M435" s="255"/>
      <c r="N435" s="253"/>
    </row>
    <row r="436" spans="1:14" s="86" customFormat="1" ht="6.95" customHeight="1" x14ac:dyDescent="0.2">
      <c r="A436" s="84"/>
      <c r="B436" s="82" t="s">
        <v>40</v>
      </c>
      <c r="C436" s="84"/>
      <c r="D436" s="83"/>
      <c r="E436" s="135" t="str">
        <f>IF($B436="","",VLOOKUP($B436,'1_CCC'!$C$8:$K$79,$E$1))</f>
        <v/>
      </c>
      <c r="F436" s="78" t="str">
        <f>IF($B436="","",VLOOKUP($B436,'1_CCC'!$C$8:$K$79,$F$1))</f>
        <v/>
      </c>
      <c r="G436" s="85"/>
      <c r="H436" s="85"/>
      <c r="I436" s="85"/>
      <c r="J436" s="129"/>
      <c r="K436" s="144"/>
      <c r="L436" s="144"/>
      <c r="M436" s="144"/>
      <c r="N436" s="144"/>
    </row>
    <row r="437" spans="1:14" ht="20.100000000000001" customHeight="1" x14ac:dyDescent="0.2">
      <c r="A437" s="251">
        <f>A434+1</f>
        <v>136</v>
      </c>
      <c r="B437" s="82">
        <v>12</v>
      </c>
      <c r="C437" s="251" t="str">
        <f>VLOOKUP(A437,bezug_pyramide,3,FALSE)</f>
        <v>S61</v>
      </c>
      <c r="D437" s="83"/>
      <c r="E437" s="133" t="str">
        <f ca="1">IF($B437="","",VLOOKUP($B437,'1_CCC'!$C$8:$K$79,$E$1))</f>
        <v>Erneuerbare Energien</v>
      </c>
      <c r="F437" s="77" t="str">
        <f ca="1">IF($B437="","",VLOOKUP($B437,'1_CCC'!$C$8:$K$79,$F$1))</f>
        <v xml:space="preserve">Lokale Potenziale/Kapazitäten, spezifische Bedingungen am Standort, auf dem Grundstück </v>
      </c>
      <c r="G437" s="250" t="str">
        <f ca="1">INDIRECT($G$1&amp;$C437)</f>
        <v>-</v>
      </c>
      <c r="H437" s="250"/>
      <c r="I437" s="250">
        <f ca="1">INDIRECT($I$1&amp;$C437)</f>
        <v>0</v>
      </c>
      <c r="J437" s="256"/>
      <c r="K437" s="254"/>
      <c r="L437" s="254"/>
      <c r="M437" s="254"/>
      <c r="N437" s="252"/>
    </row>
    <row r="438" spans="1:14" ht="20.100000000000001" customHeight="1" x14ac:dyDescent="0.2">
      <c r="A438" s="251"/>
      <c r="B438" s="82">
        <v>16</v>
      </c>
      <c r="C438" s="251"/>
      <c r="D438" s="83"/>
      <c r="E438" s="133" t="str">
        <f ca="1">IF($B438="","",VLOOKUP($B438,'1_CCC'!$C$8:$K$79,$E$1))</f>
        <v>Wasserkonzept</v>
      </c>
      <c r="F438" s="77" t="str">
        <f ca="1">IF($B438="","",VLOOKUP($B438,'1_CCC'!$C$8:$K$79,$F$1))</f>
        <v>Infrastruktur Ver- und Entsorgung,
Regenwasser-/Abwassernutzung
Biologische Klärung, Recycling</v>
      </c>
      <c r="G438" s="250"/>
      <c r="H438" s="250"/>
      <c r="I438" s="250"/>
      <c r="J438" s="257"/>
      <c r="K438" s="255"/>
      <c r="L438" s="255"/>
      <c r="M438" s="255"/>
      <c r="N438" s="253"/>
    </row>
    <row r="439" spans="1:14" s="86" customFormat="1" ht="6.95" customHeight="1" x14ac:dyDescent="0.2">
      <c r="A439" s="84"/>
      <c r="B439" s="82" t="s">
        <v>40</v>
      </c>
      <c r="C439" s="84"/>
      <c r="D439" s="83"/>
      <c r="E439" s="135" t="str">
        <f>IF($B439="","",VLOOKUP($B439,'1_CCC'!$C$8:$K$79,$E$1))</f>
        <v/>
      </c>
      <c r="F439" s="78" t="str">
        <f>IF($B439="","",VLOOKUP($B439,'1_CCC'!$C$8:$K$79,$F$1))</f>
        <v/>
      </c>
      <c r="G439" s="85"/>
      <c r="H439" s="85"/>
      <c r="I439" s="85"/>
      <c r="J439" s="129"/>
      <c r="K439" s="144"/>
      <c r="L439" s="144"/>
      <c r="M439" s="144"/>
      <c r="N439" s="144"/>
    </row>
    <row r="440" spans="1:14" ht="20.100000000000001" customHeight="1" x14ac:dyDescent="0.2">
      <c r="A440" s="251">
        <f>A437+1</f>
        <v>137</v>
      </c>
      <c r="B440" s="82">
        <v>12</v>
      </c>
      <c r="C440" s="251" t="str">
        <f>VLOOKUP(A440,bezug_pyramide,3,FALSE)</f>
        <v>U63</v>
      </c>
      <c r="D440" s="83"/>
      <c r="E440" s="133" t="str">
        <f ca="1">IF($B440="","",VLOOKUP($B440,'1_CCC'!$C$8:$K$79,$E$1))</f>
        <v>Erneuerbare Energien</v>
      </c>
      <c r="F440" s="77" t="str">
        <f ca="1">IF($B440="","",VLOOKUP($B440,'1_CCC'!$C$8:$K$79,$F$1))</f>
        <v xml:space="preserve">Lokale Potenziale/Kapazitäten, spezifische Bedingungen am Standort, auf dem Grundstück </v>
      </c>
      <c r="G440" s="250" t="str">
        <f ca="1">INDIRECT($G$1&amp;$C440)</f>
        <v>o</v>
      </c>
      <c r="H440" s="250"/>
      <c r="I440" s="250">
        <f ca="1">INDIRECT($I$1&amp;$C440)</f>
        <v>0</v>
      </c>
      <c r="J440" s="256"/>
      <c r="K440" s="254"/>
      <c r="L440" s="254"/>
      <c r="M440" s="254"/>
      <c r="N440" s="252"/>
    </row>
    <row r="441" spans="1:14" ht="20.100000000000001" customHeight="1" x14ac:dyDescent="0.2">
      <c r="A441" s="251"/>
      <c r="B441" s="82">
        <v>17</v>
      </c>
      <c r="C441" s="251"/>
      <c r="D441" s="83"/>
      <c r="E441" s="133" t="str">
        <f ca="1">IF($B441="","",VLOOKUP($B441,'1_CCC'!$C$8:$K$79,$E$1))</f>
        <v>Reinigungskonzept</v>
      </c>
      <c r="F441" s="77" t="str">
        <f ca="1">IF($B441="","",VLOOKUP($B441,'1_CCC'!$C$8:$K$79,$F$1))</f>
        <v>Robustheit, Langlebigkeit, Reinigungsfreundlichkeit, -zyklen,
-mittel, Oberflächeneigenschaften</v>
      </c>
      <c r="G441" s="250"/>
      <c r="H441" s="250"/>
      <c r="I441" s="250"/>
      <c r="J441" s="257"/>
      <c r="K441" s="255"/>
      <c r="L441" s="255"/>
      <c r="M441" s="255"/>
      <c r="N441" s="253"/>
    </row>
    <row r="442" spans="1:14" s="86" customFormat="1" ht="6.95" customHeight="1" x14ac:dyDescent="0.2">
      <c r="A442" s="84"/>
      <c r="B442" s="82" t="s">
        <v>40</v>
      </c>
      <c r="C442" s="84"/>
      <c r="D442" s="83"/>
      <c r="E442" s="135" t="str">
        <f>IF($B442="","",VLOOKUP($B442,'1_CCC'!$C$8:$K$79,$E$1))</f>
        <v/>
      </c>
      <c r="F442" s="78" t="str">
        <f>IF($B442="","",VLOOKUP($B442,'1_CCC'!$C$8:$K$79,$F$1))</f>
        <v/>
      </c>
      <c r="G442" s="85"/>
      <c r="H442" s="85"/>
      <c r="I442" s="85"/>
      <c r="J442" s="129"/>
      <c r="K442" s="144"/>
      <c r="L442" s="144"/>
      <c r="M442" s="144"/>
      <c r="N442" s="144"/>
    </row>
    <row r="443" spans="1:14" ht="20.100000000000001" customHeight="1" x14ac:dyDescent="0.2">
      <c r="A443" s="251">
        <f>A440+1</f>
        <v>138</v>
      </c>
      <c r="B443" s="82">
        <v>12</v>
      </c>
      <c r="C443" s="251" t="str">
        <f>VLOOKUP(A443,bezug_pyramide,3,FALSE)</f>
        <v>W65</v>
      </c>
      <c r="D443" s="83"/>
      <c r="E443" s="133" t="str">
        <f ca="1">IF($B443="","",VLOOKUP($B443,'1_CCC'!$C$8:$K$79,$E$1))</f>
        <v>Erneuerbare Energien</v>
      </c>
      <c r="F443" s="77" t="str">
        <f ca="1">IF($B443="","",VLOOKUP($B443,'1_CCC'!$C$8:$K$79,$F$1))</f>
        <v xml:space="preserve">Lokale Potenziale/Kapazitäten, spezifische Bedingungen am Standort, auf dem Grundstück </v>
      </c>
      <c r="G443" s="250" t="str">
        <f ca="1">INDIRECT($G$1&amp;$C443)</f>
        <v>o</v>
      </c>
      <c r="H443" s="250"/>
      <c r="I443" s="250">
        <f ca="1">INDIRECT($I$1&amp;$C443)</f>
        <v>0</v>
      </c>
      <c r="J443" s="256"/>
      <c r="K443" s="254"/>
      <c r="L443" s="254"/>
      <c r="M443" s="254"/>
      <c r="N443" s="252"/>
    </row>
    <row r="444" spans="1:14" ht="20.100000000000001" customHeight="1" x14ac:dyDescent="0.2">
      <c r="A444" s="251"/>
      <c r="B444" s="82">
        <v>18</v>
      </c>
      <c r="C444" s="251"/>
      <c r="D444" s="83"/>
      <c r="E444" s="133" t="str">
        <f ca="1">IF($B444="","",VLOOKUP($B444,'1_CCC'!$C$8:$K$79,$E$1))</f>
        <v>Nutzen &amp; Betreiben</v>
      </c>
      <c r="F444" s="77" t="str">
        <f ca="1">IF($B444="","",VLOOKUP($B444,'1_CCC'!$C$8:$K$79,$F$1))</f>
        <v>Energieabrechnung, Wartung, GMS, Facility Management, Monitoring, Nutzercoaching, -zufriedenheit</v>
      </c>
      <c r="G444" s="250"/>
      <c r="H444" s="250"/>
      <c r="I444" s="250"/>
      <c r="J444" s="257"/>
      <c r="K444" s="255"/>
      <c r="L444" s="255"/>
      <c r="M444" s="255"/>
      <c r="N444" s="253"/>
    </row>
    <row r="445" spans="1:14" s="86" customFormat="1" ht="6.95" customHeight="1" thickBot="1" x14ac:dyDescent="0.25">
      <c r="A445" s="87"/>
      <c r="B445" s="83" t="s">
        <v>40</v>
      </c>
      <c r="C445" s="87"/>
      <c r="D445" s="83"/>
      <c r="E445" s="139" t="str">
        <f>IF($B445="","",VLOOKUP($B445,'1_CCC'!$C$8:$K$79,$E$1))</f>
        <v/>
      </c>
      <c r="F445" s="79" t="str">
        <f>IF($B445="","",VLOOKUP($B445,'1_CCC'!$C$8:$K$79,$F$1))</f>
        <v/>
      </c>
      <c r="G445" s="88"/>
      <c r="H445" s="88"/>
      <c r="I445" s="88"/>
      <c r="J445" s="89"/>
      <c r="K445" s="146"/>
      <c r="L445" s="146"/>
      <c r="M445" s="146"/>
      <c r="N445" s="146"/>
    </row>
    <row r="446" spans="1:14" s="76" customFormat="1" ht="33" customHeight="1" thickBot="1" x14ac:dyDescent="0.3">
      <c r="A446" s="170">
        <f>B446</f>
        <v>13</v>
      </c>
      <c r="B446" s="74">
        <f>B448</f>
        <v>13</v>
      </c>
      <c r="C446" s="74"/>
      <c r="D446" s="74"/>
      <c r="E446" s="128" t="str">
        <f ca="1">IF(VLOOKUP($B446,'1_CCC'!$C$8:$AY$79,$A$1,FALSE)="","",VLOOKUP($B446,'1_CCC'!$C$8:$AY$79,$A$1,FALSE))</f>
        <v>Heizen &amp; Warmwasser</v>
      </c>
      <c r="F446" s="75"/>
      <c r="G446" s="73"/>
      <c r="H446" s="75"/>
      <c r="I446" s="75"/>
      <c r="J446" s="130" t="str">
        <f>IF(VLOOKUP($B446,'1_CCC'!$C$8:$AY$79,$J$1,FALSE)="","",VLOOKUP($B446,'1_CCC'!$C$8:$AY$79,$J$1,FALSE))</f>
        <v/>
      </c>
      <c r="K446" s="145"/>
      <c r="L446" s="145"/>
      <c r="M446" s="145"/>
      <c r="N446" s="145"/>
    </row>
    <row r="447" spans="1:14" s="76" customFormat="1" ht="6.95" customHeight="1" x14ac:dyDescent="0.25">
      <c r="A447" s="171"/>
      <c r="B447" s="74"/>
      <c r="C447" s="74"/>
      <c r="D447" s="74"/>
      <c r="E447" s="73"/>
      <c r="F447" s="75"/>
      <c r="G447" s="73"/>
      <c r="H447" s="75"/>
      <c r="I447" s="75"/>
      <c r="J447" s="127"/>
      <c r="K447" s="145"/>
      <c r="L447" s="145"/>
      <c r="M447" s="145"/>
      <c r="N447" s="145"/>
    </row>
    <row r="448" spans="1:14" ht="20.100000000000001" customHeight="1" x14ac:dyDescent="0.2">
      <c r="A448" s="251">
        <f>A443+1</f>
        <v>139</v>
      </c>
      <c r="B448" s="82">
        <v>13</v>
      </c>
      <c r="C448" s="251" t="str">
        <f>VLOOKUP(A448,bezug_pyramide,3,FALSE)</f>
        <v>M59</v>
      </c>
      <c r="D448" s="83"/>
      <c r="E448" s="133" t="str">
        <f ca="1">IF($B448="","",VLOOKUP($B448,'1_CCC'!$C$8:$K$79,$E$1))</f>
        <v>Heizen &amp; Warmwasser</v>
      </c>
      <c r="F448" s="77" t="str">
        <f ca="1">IF($B448="","",VLOOKUP($B448,'1_CCC'!$C$8:$K$79,$F$1))</f>
        <v>Konzepte für passive und aktive Systeme zum Heizen sowie für die Warmwasserbereitstellung</v>
      </c>
      <c r="G448" s="250" t="str">
        <f ca="1">INDIRECT($G$1&amp;$C448)</f>
        <v>+</v>
      </c>
      <c r="H448" s="250"/>
      <c r="I448" s="250">
        <f ca="1">INDIRECT($I$1&amp;$C448)</f>
        <v>0</v>
      </c>
      <c r="J448" s="256"/>
      <c r="K448" s="254"/>
      <c r="L448" s="254"/>
      <c r="M448" s="254"/>
      <c r="N448" s="252"/>
    </row>
    <row r="449" spans="1:14" ht="20.100000000000001" customHeight="1" x14ac:dyDescent="0.2">
      <c r="A449" s="251"/>
      <c r="B449" s="82">
        <v>14</v>
      </c>
      <c r="C449" s="251"/>
      <c r="D449" s="83"/>
      <c r="E449" s="133" t="str">
        <f ca="1">IF($B449="","",VLOOKUP($B449,'1_CCC'!$C$8:$K$79,$E$1))</f>
        <v>Kühlen &amp; Entwärmen</v>
      </c>
      <c r="F449" s="77" t="str">
        <f ca="1">IF($B449="","",VLOOKUP($B449,'1_CCC'!$C$8:$K$79,$F$1))</f>
        <v>Konzepte für passive und aktive Systeme zum Kühlen, Einbezug Geothermie und Nachtlüftung</v>
      </c>
      <c r="G449" s="250"/>
      <c r="H449" s="250"/>
      <c r="I449" s="250"/>
      <c r="J449" s="257"/>
      <c r="K449" s="255"/>
      <c r="L449" s="255"/>
      <c r="M449" s="255"/>
      <c r="N449" s="253"/>
    </row>
    <row r="450" spans="1:14" s="86" customFormat="1" ht="6.95" customHeight="1" x14ac:dyDescent="0.2">
      <c r="A450" s="84"/>
      <c r="B450" s="82" t="s">
        <v>40</v>
      </c>
      <c r="C450" s="84"/>
      <c r="D450" s="83"/>
      <c r="E450" s="135" t="str">
        <f>IF($B450="","",VLOOKUP($B450,'1_CCC'!$C$8:$K$79,$E$1))</f>
        <v/>
      </c>
      <c r="F450" s="78" t="str">
        <f>IF($B450="","",VLOOKUP($B450,'1_CCC'!$C$8:$K$79,$F$1))</f>
        <v/>
      </c>
      <c r="G450" s="85"/>
      <c r="H450" s="85"/>
      <c r="I450" s="85"/>
      <c r="J450" s="129"/>
      <c r="K450" s="144"/>
      <c r="L450" s="144"/>
      <c r="M450" s="144"/>
      <c r="N450" s="144"/>
    </row>
    <row r="451" spans="1:14" ht="20.100000000000001" customHeight="1" x14ac:dyDescent="0.2">
      <c r="A451" s="251">
        <f>A448+1</f>
        <v>140</v>
      </c>
      <c r="B451" s="82">
        <v>13</v>
      </c>
      <c r="C451" s="251" t="str">
        <f>VLOOKUP(A451,bezug_pyramide,3,FALSE)</f>
        <v>O61</v>
      </c>
      <c r="D451" s="83"/>
      <c r="E451" s="133" t="str">
        <f ca="1">IF($B451="","",VLOOKUP($B451,'1_CCC'!$C$8:$K$79,$E$1))</f>
        <v>Heizen &amp; Warmwasser</v>
      </c>
      <c r="F451" s="77" t="str">
        <f ca="1">IF($B451="","",VLOOKUP($B451,'1_CCC'!$C$8:$K$79,$F$1))</f>
        <v>Konzepte für passive und aktive Systeme zum Heizen sowie für die Warmwasserbereitstellung</v>
      </c>
      <c r="G451" s="250" t="str">
        <f ca="1">INDIRECT($G$1&amp;$C451)</f>
        <v>-</v>
      </c>
      <c r="H451" s="250"/>
      <c r="I451" s="250">
        <f ca="1">INDIRECT($I$1&amp;$C451)</f>
        <v>0</v>
      </c>
      <c r="J451" s="256"/>
      <c r="K451" s="254"/>
      <c r="L451" s="254"/>
      <c r="M451" s="254"/>
      <c r="N451" s="252"/>
    </row>
    <row r="452" spans="1:14" ht="20.100000000000001" customHeight="1" x14ac:dyDescent="0.2">
      <c r="A452" s="251"/>
      <c r="B452" s="82">
        <v>15</v>
      </c>
      <c r="C452" s="251"/>
      <c r="D452" s="83"/>
      <c r="E452" s="133" t="str">
        <f ca="1">IF($B452="","",VLOOKUP($B452,'1_CCC'!$C$8:$K$79,$E$1))</f>
        <v>Mechanische Lüftung</v>
      </c>
      <c r="F452" s="77" t="str">
        <f ca="1">IF($B452="","",VLOOKUP($B452,'1_CCC'!$C$8:$K$79,$F$1))</f>
        <v>Frischluftversorgung und Art
der Luftverteilung, Filterung, WRG, Hybride Systeme</v>
      </c>
      <c r="G452" s="250"/>
      <c r="H452" s="250"/>
      <c r="I452" s="250"/>
      <c r="J452" s="257"/>
      <c r="K452" s="255"/>
      <c r="L452" s="255"/>
      <c r="M452" s="255"/>
      <c r="N452" s="253"/>
    </row>
    <row r="453" spans="1:14" s="86" customFormat="1" ht="6.95" customHeight="1" x14ac:dyDescent="0.2">
      <c r="A453" s="84"/>
      <c r="B453" s="82" t="s">
        <v>40</v>
      </c>
      <c r="C453" s="84"/>
      <c r="D453" s="83"/>
      <c r="E453" s="135" t="str">
        <f>IF($B453="","",VLOOKUP($B453,'1_CCC'!$C$8:$K$79,$E$1))</f>
        <v/>
      </c>
      <c r="F453" s="78" t="str">
        <f>IF($B453="","",VLOOKUP($B453,'1_CCC'!$C$8:$K$79,$F$1))</f>
        <v/>
      </c>
      <c r="G453" s="85"/>
      <c r="H453" s="85"/>
      <c r="I453" s="85"/>
      <c r="J453" s="129"/>
      <c r="K453" s="144"/>
      <c r="L453" s="144"/>
      <c r="M453" s="144"/>
      <c r="N453" s="144"/>
    </row>
    <row r="454" spans="1:14" ht="20.100000000000001" customHeight="1" x14ac:dyDescent="0.2">
      <c r="A454" s="251">
        <f>A451+1</f>
        <v>141</v>
      </c>
      <c r="B454" s="82">
        <v>13</v>
      </c>
      <c r="C454" s="251" t="str">
        <f>VLOOKUP(A454,bezug_pyramide,3,FALSE)</f>
        <v>Q63</v>
      </c>
      <c r="D454" s="83"/>
      <c r="E454" s="133" t="str">
        <f ca="1">IF($B454="","",VLOOKUP($B454,'1_CCC'!$C$8:$K$79,$E$1))</f>
        <v>Heizen &amp; Warmwasser</v>
      </c>
      <c r="F454" s="77" t="str">
        <f ca="1">IF($B454="","",VLOOKUP($B454,'1_CCC'!$C$8:$K$79,$F$1))</f>
        <v>Konzepte für passive und aktive Systeme zum Heizen sowie für die Warmwasserbereitstellung</v>
      </c>
      <c r="G454" s="250" t="str">
        <f ca="1">INDIRECT($G$1&amp;$C454)</f>
        <v>o</v>
      </c>
      <c r="H454" s="250"/>
      <c r="I454" s="250">
        <f ca="1">INDIRECT($I$1&amp;$C454)</f>
        <v>0</v>
      </c>
      <c r="J454" s="256"/>
      <c r="K454" s="254"/>
      <c r="L454" s="254"/>
      <c r="M454" s="254"/>
      <c r="N454" s="252"/>
    </row>
    <row r="455" spans="1:14" ht="20.100000000000001" customHeight="1" x14ac:dyDescent="0.2">
      <c r="A455" s="251"/>
      <c r="B455" s="82">
        <v>16</v>
      </c>
      <c r="C455" s="251"/>
      <c r="D455" s="83"/>
      <c r="E455" s="133" t="str">
        <f ca="1">IF($B455="","",VLOOKUP($B455,'1_CCC'!$C$8:$K$79,$E$1))</f>
        <v>Wasserkonzept</v>
      </c>
      <c r="F455" s="77" t="str">
        <f ca="1">IF($B455="","",VLOOKUP($B455,'1_CCC'!$C$8:$K$79,$F$1))</f>
        <v>Infrastruktur Ver- und Entsorgung,
Regenwasser-/Abwassernutzung
Biologische Klärung, Recycling</v>
      </c>
      <c r="G455" s="250"/>
      <c r="H455" s="250"/>
      <c r="I455" s="250"/>
      <c r="J455" s="257"/>
      <c r="K455" s="255"/>
      <c r="L455" s="255"/>
      <c r="M455" s="255"/>
      <c r="N455" s="253"/>
    </row>
    <row r="456" spans="1:14" s="86" customFormat="1" ht="6.95" customHeight="1" x14ac:dyDescent="0.2">
      <c r="A456" s="84"/>
      <c r="B456" s="82" t="s">
        <v>40</v>
      </c>
      <c r="C456" s="84"/>
      <c r="D456" s="83"/>
      <c r="E456" s="135" t="str">
        <f>IF($B456="","",VLOOKUP($B456,'1_CCC'!$C$8:$K$79,$E$1))</f>
        <v/>
      </c>
      <c r="F456" s="78" t="str">
        <f>IF($B456="","",VLOOKUP($B456,'1_CCC'!$C$8:$K$79,$F$1))</f>
        <v/>
      </c>
      <c r="G456" s="85"/>
      <c r="H456" s="85"/>
      <c r="I456" s="85"/>
      <c r="J456" s="129"/>
      <c r="K456" s="144"/>
      <c r="L456" s="144"/>
      <c r="M456" s="144"/>
      <c r="N456" s="144"/>
    </row>
    <row r="457" spans="1:14" ht="20.100000000000001" customHeight="1" x14ac:dyDescent="0.2">
      <c r="A457" s="251">
        <f>A454+1</f>
        <v>142</v>
      </c>
      <c r="B457" s="82">
        <v>13</v>
      </c>
      <c r="C457" s="251" t="str">
        <f>VLOOKUP(A457,bezug_pyramide,3,FALSE)</f>
        <v>S65</v>
      </c>
      <c r="D457" s="83"/>
      <c r="E457" s="133" t="str">
        <f ca="1">IF($B457="","",VLOOKUP($B457,'1_CCC'!$C$8:$K$79,$E$1))</f>
        <v>Heizen &amp; Warmwasser</v>
      </c>
      <c r="F457" s="77" t="str">
        <f ca="1">IF($B457="","",VLOOKUP($B457,'1_CCC'!$C$8:$K$79,$F$1))</f>
        <v>Konzepte für passive und aktive Systeme zum Heizen sowie für die Warmwasserbereitstellung</v>
      </c>
      <c r="G457" s="250" t="str">
        <f ca="1">INDIRECT($G$1&amp;$C457)</f>
        <v>-</v>
      </c>
      <c r="H457" s="250"/>
      <c r="I457" s="250">
        <f ca="1">INDIRECT($I$1&amp;$C457)</f>
        <v>0</v>
      </c>
      <c r="J457" s="256"/>
      <c r="K457" s="254"/>
      <c r="L457" s="254"/>
      <c r="M457" s="254"/>
      <c r="N457" s="252"/>
    </row>
    <row r="458" spans="1:14" ht="20.100000000000001" customHeight="1" x14ac:dyDescent="0.2">
      <c r="A458" s="251"/>
      <c r="B458" s="82">
        <v>17</v>
      </c>
      <c r="C458" s="251"/>
      <c r="D458" s="83"/>
      <c r="E458" s="133" t="str">
        <f ca="1">IF($B458="","",VLOOKUP($B458,'1_CCC'!$C$8:$K$79,$E$1))</f>
        <v>Reinigungskonzept</v>
      </c>
      <c r="F458" s="77" t="str">
        <f ca="1">IF($B458="","",VLOOKUP($B458,'1_CCC'!$C$8:$K$79,$F$1))</f>
        <v>Robustheit, Langlebigkeit, Reinigungsfreundlichkeit, -zyklen,
-mittel, Oberflächeneigenschaften</v>
      </c>
      <c r="G458" s="250"/>
      <c r="H458" s="250"/>
      <c r="I458" s="250"/>
      <c r="J458" s="257"/>
      <c r="K458" s="255"/>
      <c r="L458" s="255"/>
      <c r="M458" s="255"/>
      <c r="N458" s="253"/>
    </row>
    <row r="459" spans="1:14" s="86" customFormat="1" ht="6.95" customHeight="1" x14ac:dyDescent="0.2">
      <c r="A459" s="84"/>
      <c r="B459" s="82" t="s">
        <v>40</v>
      </c>
      <c r="C459" s="84"/>
      <c r="D459" s="83"/>
      <c r="E459" s="135" t="str">
        <f>IF($B459="","",VLOOKUP($B459,'1_CCC'!$C$8:$K$79,$E$1))</f>
        <v/>
      </c>
      <c r="F459" s="78" t="str">
        <f>IF($B459="","",VLOOKUP($B459,'1_CCC'!$C$8:$K$79,$F$1))</f>
        <v/>
      </c>
      <c r="G459" s="85"/>
      <c r="H459" s="85"/>
      <c r="I459" s="85"/>
      <c r="J459" s="129"/>
      <c r="K459" s="144"/>
      <c r="L459" s="144"/>
      <c r="M459" s="144"/>
      <c r="N459" s="144"/>
    </row>
    <row r="460" spans="1:14" ht="20.100000000000001" customHeight="1" x14ac:dyDescent="0.2">
      <c r="A460" s="251">
        <f>A457+1</f>
        <v>143</v>
      </c>
      <c r="B460" s="82">
        <v>13</v>
      </c>
      <c r="C460" s="251" t="str">
        <f>VLOOKUP(A460,bezug_pyramide,3,FALSE)</f>
        <v>U67</v>
      </c>
      <c r="D460" s="83"/>
      <c r="E460" s="133" t="str">
        <f ca="1">IF($B460="","",VLOOKUP($B460,'1_CCC'!$C$8:$K$79,$E$1))</f>
        <v>Heizen &amp; Warmwasser</v>
      </c>
      <c r="F460" s="77" t="str">
        <f ca="1">IF($B460="","",VLOOKUP($B460,'1_CCC'!$C$8:$K$79,$F$1))</f>
        <v>Konzepte für passive und aktive Systeme zum Heizen sowie für die Warmwasserbereitstellung</v>
      </c>
      <c r="G460" s="250" t="str">
        <f ca="1">INDIRECT($G$1&amp;$C460)</f>
        <v>+</v>
      </c>
      <c r="H460" s="250"/>
      <c r="I460" s="250">
        <f ca="1">INDIRECT($I$1&amp;$C460)</f>
        <v>0</v>
      </c>
      <c r="J460" s="256"/>
      <c r="K460" s="254"/>
      <c r="L460" s="254"/>
      <c r="M460" s="254"/>
      <c r="N460" s="252"/>
    </row>
    <row r="461" spans="1:14" ht="20.100000000000001" customHeight="1" x14ac:dyDescent="0.2">
      <c r="A461" s="251"/>
      <c r="B461" s="82">
        <v>18</v>
      </c>
      <c r="C461" s="251"/>
      <c r="D461" s="83"/>
      <c r="E461" s="133" t="str">
        <f ca="1">IF($B461="","",VLOOKUP($B461,'1_CCC'!$C$8:$K$79,$E$1))</f>
        <v>Nutzen &amp; Betreiben</v>
      </c>
      <c r="F461" s="77" t="str">
        <f ca="1">IF($B461="","",VLOOKUP($B461,'1_CCC'!$C$8:$K$79,$F$1))</f>
        <v>Energieabrechnung, Wartung, GMS, Facility Management, Monitoring, Nutzercoaching, -zufriedenheit</v>
      </c>
      <c r="G461" s="250"/>
      <c r="H461" s="250"/>
      <c r="I461" s="250"/>
      <c r="J461" s="257"/>
      <c r="K461" s="255"/>
      <c r="L461" s="255"/>
      <c r="M461" s="255"/>
      <c r="N461" s="253"/>
    </row>
    <row r="462" spans="1:14" s="86" customFormat="1" ht="6.95" customHeight="1" thickBot="1" x14ac:dyDescent="0.25">
      <c r="A462" s="87"/>
      <c r="B462" s="83" t="s">
        <v>40</v>
      </c>
      <c r="C462" s="87"/>
      <c r="D462" s="83"/>
      <c r="E462" s="139" t="str">
        <f>IF($B462="","",VLOOKUP($B462,'1_CCC'!$C$8:$K$79,$E$1))</f>
        <v/>
      </c>
      <c r="F462" s="79" t="str">
        <f>IF($B462="","",VLOOKUP($B462,'1_CCC'!$C$8:$K$79,$F$1))</f>
        <v/>
      </c>
      <c r="G462" s="88"/>
      <c r="H462" s="88"/>
      <c r="I462" s="88"/>
      <c r="J462" s="89"/>
      <c r="K462" s="146"/>
      <c r="L462" s="146"/>
      <c r="M462" s="146"/>
      <c r="N462" s="146"/>
    </row>
    <row r="463" spans="1:14" s="76" customFormat="1" ht="33" customHeight="1" thickBot="1" x14ac:dyDescent="0.3">
      <c r="A463" s="170">
        <f>B463</f>
        <v>14</v>
      </c>
      <c r="B463" s="74">
        <f>B465</f>
        <v>14</v>
      </c>
      <c r="C463" s="74"/>
      <c r="D463" s="74"/>
      <c r="E463" s="128" t="str">
        <f ca="1">IF(VLOOKUP($B463,'1_CCC'!$C$8:$AY$79,$A$1,FALSE)="","",VLOOKUP($B463,'1_CCC'!$C$8:$AY$79,$A$1,FALSE))</f>
        <v>Kühlen &amp; Entwärmen</v>
      </c>
      <c r="F463" s="75"/>
      <c r="G463" s="73"/>
      <c r="H463" s="75"/>
      <c r="I463" s="75"/>
      <c r="J463" s="130" t="str">
        <f>IF(VLOOKUP($B463,'1_CCC'!$C$8:$AY$79,$J$1,FALSE)="","",VLOOKUP($B463,'1_CCC'!$C$8:$AY$79,$J$1,FALSE))</f>
        <v/>
      </c>
      <c r="K463" s="145"/>
      <c r="L463" s="145"/>
      <c r="M463" s="145"/>
      <c r="N463" s="145"/>
    </row>
    <row r="464" spans="1:14" s="76" customFormat="1" ht="6.95" customHeight="1" x14ac:dyDescent="0.25">
      <c r="A464" s="171"/>
      <c r="B464" s="74"/>
      <c r="C464" s="74"/>
      <c r="D464" s="74"/>
      <c r="E464" s="73"/>
      <c r="F464" s="75"/>
      <c r="G464" s="73"/>
      <c r="H464" s="75"/>
      <c r="I464" s="75"/>
      <c r="J464" s="127"/>
      <c r="K464" s="145"/>
      <c r="L464" s="145"/>
      <c r="M464" s="145"/>
      <c r="N464" s="145"/>
    </row>
    <row r="465" spans="1:14" ht="20.100000000000001" customHeight="1" x14ac:dyDescent="0.2">
      <c r="A465" s="251">
        <f>A460+1</f>
        <v>144</v>
      </c>
      <c r="B465" s="82">
        <v>14</v>
      </c>
      <c r="C465" s="251" t="str">
        <f>VLOOKUP(A465,bezug_pyramide,3,FALSE)</f>
        <v>M63</v>
      </c>
      <c r="D465" s="83"/>
      <c r="E465" s="133" t="str">
        <f ca="1">IF($B465="","",VLOOKUP($B465,'1_CCC'!$C$8:$K$79,$E$1))</f>
        <v>Kühlen &amp; Entwärmen</v>
      </c>
      <c r="F465" s="77" t="str">
        <f ca="1">IF($B465="","",VLOOKUP($B465,'1_CCC'!$C$8:$K$79,$F$1))</f>
        <v>Konzepte für passive und aktive Systeme zum Kühlen, Einbezug Geothermie und Nachtlüftung</v>
      </c>
      <c r="G465" s="250" t="str">
        <f ca="1">INDIRECT($G$1&amp;$C465)</f>
        <v>X</v>
      </c>
      <c r="H465" s="250"/>
      <c r="I465" s="250">
        <f ca="1">INDIRECT($I$1&amp;$C465)</f>
        <v>0</v>
      </c>
      <c r="J465" s="256"/>
      <c r="K465" s="254"/>
      <c r="L465" s="254"/>
      <c r="M465" s="254"/>
      <c r="N465" s="252"/>
    </row>
    <row r="466" spans="1:14" ht="20.100000000000001" customHeight="1" x14ac:dyDescent="0.2">
      <c r="A466" s="251"/>
      <c r="B466" s="82">
        <v>15</v>
      </c>
      <c r="C466" s="251"/>
      <c r="D466" s="83"/>
      <c r="E466" s="133" t="str">
        <f ca="1">IF($B466="","",VLOOKUP($B466,'1_CCC'!$C$8:$K$79,$E$1))</f>
        <v>Mechanische Lüftung</v>
      </c>
      <c r="F466" s="77" t="str">
        <f ca="1">IF($B466="","",VLOOKUP($B466,'1_CCC'!$C$8:$K$79,$F$1))</f>
        <v>Frischluftversorgung und Art
der Luftverteilung, Filterung, WRG, Hybride Systeme</v>
      </c>
      <c r="G466" s="250"/>
      <c r="H466" s="250"/>
      <c r="I466" s="250"/>
      <c r="J466" s="257"/>
      <c r="K466" s="255"/>
      <c r="L466" s="255"/>
      <c r="M466" s="255"/>
      <c r="N466" s="253"/>
    </row>
    <row r="467" spans="1:14" s="86" customFormat="1" ht="6.95" customHeight="1" x14ac:dyDescent="0.2">
      <c r="A467" s="84"/>
      <c r="B467" s="82" t="s">
        <v>40</v>
      </c>
      <c r="C467" s="84"/>
      <c r="D467" s="83"/>
      <c r="E467" s="135" t="str">
        <f>IF($B467="","",VLOOKUP($B467,'1_CCC'!$C$8:$K$79,$E$1))</f>
        <v/>
      </c>
      <c r="F467" s="78" t="str">
        <f>IF($B467="","",VLOOKUP($B467,'1_CCC'!$C$8:$K$79,$F$1))</f>
        <v/>
      </c>
      <c r="G467" s="85"/>
      <c r="H467" s="85"/>
      <c r="I467" s="85"/>
      <c r="J467" s="129"/>
      <c r="K467" s="144"/>
      <c r="L467" s="144"/>
      <c r="M467" s="144"/>
      <c r="N467" s="144"/>
    </row>
    <row r="468" spans="1:14" ht="20.100000000000001" customHeight="1" x14ac:dyDescent="0.2">
      <c r="A468" s="251">
        <f>A465+1</f>
        <v>145</v>
      </c>
      <c r="B468" s="82">
        <v>14</v>
      </c>
      <c r="C468" s="251" t="str">
        <f>VLOOKUP(A468,bezug_pyramide,3,FALSE)</f>
        <v>O65</v>
      </c>
      <c r="D468" s="83"/>
      <c r="E468" s="133" t="str">
        <f ca="1">IF($B468="","",VLOOKUP($B468,'1_CCC'!$C$8:$K$79,$E$1))</f>
        <v>Kühlen &amp; Entwärmen</v>
      </c>
      <c r="F468" s="77" t="str">
        <f ca="1">IF($B468="","",VLOOKUP($B468,'1_CCC'!$C$8:$K$79,$F$1))</f>
        <v>Konzepte für passive und aktive Systeme zum Kühlen, Einbezug Geothermie und Nachtlüftung</v>
      </c>
      <c r="G468" s="250" t="str">
        <f ca="1">INDIRECT($G$1&amp;$C468)</f>
        <v>O</v>
      </c>
      <c r="H468" s="250"/>
      <c r="I468" s="250">
        <f ca="1">INDIRECT($I$1&amp;$C468)</f>
        <v>0</v>
      </c>
      <c r="J468" s="256"/>
      <c r="K468" s="254"/>
      <c r="L468" s="254"/>
      <c r="M468" s="254"/>
      <c r="N468" s="252"/>
    </row>
    <row r="469" spans="1:14" ht="20.100000000000001" customHeight="1" x14ac:dyDescent="0.2">
      <c r="A469" s="251"/>
      <c r="B469" s="82">
        <v>16</v>
      </c>
      <c r="C469" s="251"/>
      <c r="D469" s="83"/>
      <c r="E469" s="133" t="str">
        <f ca="1">IF($B469="","",VLOOKUP($B469,'1_CCC'!$C$8:$K$79,$E$1))</f>
        <v>Wasserkonzept</v>
      </c>
      <c r="F469" s="77" t="str">
        <f ca="1">IF($B469="","",VLOOKUP($B469,'1_CCC'!$C$8:$K$79,$F$1))</f>
        <v>Infrastruktur Ver- und Entsorgung,
Regenwasser-/Abwassernutzung
Biologische Klärung, Recycling</v>
      </c>
      <c r="G469" s="250"/>
      <c r="H469" s="250"/>
      <c r="I469" s="250"/>
      <c r="J469" s="257"/>
      <c r="K469" s="255"/>
      <c r="L469" s="255"/>
      <c r="M469" s="255"/>
      <c r="N469" s="253"/>
    </row>
    <row r="470" spans="1:14" s="86" customFormat="1" ht="6.95" customHeight="1" x14ac:dyDescent="0.2">
      <c r="A470" s="84"/>
      <c r="B470" s="82" t="s">
        <v>40</v>
      </c>
      <c r="C470" s="84"/>
      <c r="D470" s="83"/>
      <c r="E470" s="135" t="str">
        <f>IF($B470="","",VLOOKUP($B470,'1_CCC'!$C$8:$K$79,$E$1))</f>
        <v/>
      </c>
      <c r="F470" s="78" t="str">
        <f>IF($B470="","",VLOOKUP($B470,'1_CCC'!$C$8:$K$79,$F$1))</f>
        <v/>
      </c>
      <c r="G470" s="85"/>
      <c r="H470" s="85"/>
      <c r="I470" s="85"/>
      <c r="J470" s="129"/>
      <c r="K470" s="144"/>
      <c r="L470" s="144"/>
      <c r="M470" s="144"/>
      <c r="N470" s="144"/>
    </row>
    <row r="471" spans="1:14" ht="20.100000000000001" customHeight="1" x14ac:dyDescent="0.2">
      <c r="A471" s="251">
        <f>A468+1</f>
        <v>146</v>
      </c>
      <c r="B471" s="82">
        <v>14</v>
      </c>
      <c r="C471" s="251" t="str">
        <f>VLOOKUP(A471,bezug_pyramide,3,FALSE)</f>
        <v>Q67</v>
      </c>
      <c r="D471" s="83"/>
      <c r="E471" s="133" t="str">
        <f ca="1">IF($B471="","",VLOOKUP($B471,'1_CCC'!$C$8:$K$79,$E$1))</f>
        <v>Kühlen &amp; Entwärmen</v>
      </c>
      <c r="F471" s="77" t="str">
        <f ca="1">IF($B471="","",VLOOKUP($B471,'1_CCC'!$C$8:$K$79,$F$1))</f>
        <v>Konzepte für passive und aktive Systeme zum Kühlen, Einbezug Geothermie und Nachtlüftung</v>
      </c>
      <c r="G471" s="250" t="str">
        <f ca="1">INDIRECT($G$1&amp;$C471)</f>
        <v>-</v>
      </c>
      <c r="H471" s="250"/>
      <c r="I471" s="250">
        <f ca="1">INDIRECT($I$1&amp;$C471)</f>
        <v>0</v>
      </c>
      <c r="J471" s="256"/>
      <c r="K471" s="254"/>
      <c r="L471" s="254"/>
      <c r="M471" s="254"/>
      <c r="N471" s="252"/>
    </row>
    <row r="472" spans="1:14" ht="20.100000000000001" customHeight="1" x14ac:dyDescent="0.2">
      <c r="A472" s="251"/>
      <c r="B472" s="82">
        <v>17</v>
      </c>
      <c r="C472" s="251"/>
      <c r="D472" s="83"/>
      <c r="E472" s="133" t="str">
        <f ca="1">IF($B472="","",VLOOKUP($B472,'1_CCC'!$C$8:$K$79,$E$1))</f>
        <v>Reinigungskonzept</v>
      </c>
      <c r="F472" s="77" t="str">
        <f ca="1">IF($B472="","",VLOOKUP($B472,'1_CCC'!$C$8:$K$79,$F$1))</f>
        <v>Robustheit, Langlebigkeit, Reinigungsfreundlichkeit, -zyklen,
-mittel, Oberflächeneigenschaften</v>
      </c>
      <c r="G472" s="250"/>
      <c r="H472" s="250"/>
      <c r="I472" s="250"/>
      <c r="J472" s="257"/>
      <c r="K472" s="255"/>
      <c r="L472" s="255"/>
      <c r="M472" s="255"/>
      <c r="N472" s="253"/>
    </row>
    <row r="473" spans="1:14" s="86" customFormat="1" ht="6.95" customHeight="1" x14ac:dyDescent="0.2">
      <c r="A473" s="84"/>
      <c r="B473" s="82" t="s">
        <v>40</v>
      </c>
      <c r="C473" s="84"/>
      <c r="D473" s="83"/>
      <c r="E473" s="135" t="str">
        <f>IF($B473="","",VLOOKUP($B473,'1_CCC'!$C$8:$K$79,$E$1))</f>
        <v/>
      </c>
      <c r="F473" s="78" t="str">
        <f>IF($B473="","",VLOOKUP($B473,'1_CCC'!$C$8:$K$79,$F$1))</f>
        <v/>
      </c>
      <c r="G473" s="85"/>
      <c r="H473" s="85"/>
      <c r="I473" s="85"/>
      <c r="J473" s="129"/>
      <c r="K473" s="144"/>
      <c r="L473" s="144"/>
      <c r="M473" s="144"/>
      <c r="N473" s="144"/>
    </row>
    <row r="474" spans="1:14" ht="20.100000000000001" customHeight="1" x14ac:dyDescent="0.2">
      <c r="A474" s="251">
        <f>A471+1</f>
        <v>147</v>
      </c>
      <c r="B474" s="82">
        <v>14</v>
      </c>
      <c r="C474" s="251" t="str">
        <f>VLOOKUP(A474,bezug_pyramide,3,FALSE)</f>
        <v>S69</v>
      </c>
      <c r="D474" s="83"/>
      <c r="E474" s="133" t="str">
        <f ca="1">IF($B474="","",VLOOKUP($B474,'1_CCC'!$C$8:$K$79,$E$1))</f>
        <v>Kühlen &amp; Entwärmen</v>
      </c>
      <c r="F474" s="77" t="str">
        <f ca="1">IF($B474="","",VLOOKUP($B474,'1_CCC'!$C$8:$K$79,$F$1))</f>
        <v>Konzepte für passive und aktive Systeme zum Kühlen, Einbezug Geothermie und Nachtlüftung</v>
      </c>
      <c r="G474" s="250" t="str">
        <f ca="1">INDIRECT($G$1&amp;$C474)</f>
        <v>O</v>
      </c>
      <c r="H474" s="250"/>
      <c r="I474" s="250">
        <f ca="1">INDIRECT($I$1&amp;$C474)</f>
        <v>0</v>
      </c>
      <c r="J474" s="256"/>
      <c r="K474" s="254"/>
      <c r="L474" s="254"/>
      <c r="M474" s="254"/>
      <c r="N474" s="252"/>
    </row>
    <row r="475" spans="1:14" ht="20.100000000000001" customHeight="1" x14ac:dyDescent="0.2">
      <c r="A475" s="251"/>
      <c r="B475" s="82">
        <v>18</v>
      </c>
      <c r="C475" s="251"/>
      <c r="D475" s="83"/>
      <c r="E475" s="133" t="str">
        <f ca="1">IF($B475="","",VLOOKUP($B475,'1_CCC'!$C$8:$K$79,$E$1))</f>
        <v>Nutzen &amp; Betreiben</v>
      </c>
      <c r="F475" s="77" t="str">
        <f ca="1">IF($B475="","",VLOOKUP($B475,'1_CCC'!$C$8:$K$79,$F$1))</f>
        <v>Energieabrechnung, Wartung, GMS, Facility Management, Monitoring, Nutzercoaching, -zufriedenheit</v>
      </c>
      <c r="G475" s="250"/>
      <c r="H475" s="250"/>
      <c r="I475" s="250"/>
      <c r="J475" s="257"/>
      <c r="K475" s="255"/>
      <c r="L475" s="255"/>
      <c r="M475" s="255"/>
      <c r="N475" s="253"/>
    </row>
    <row r="476" spans="1:14" s="86" customFormat="1" ht="6.95" customHeight="1" thickBot="1" x14ac:dyDescent="0.25">
      <c r="A476" s="87"/>
      <c r="B476" s="83" t="s">
        <v>40</v>
      </c>
      <c r="C476" s="87"/>
      <c r="D476" s="83"/>
      <c r="E476" s="139" t="str">
        <f>IF($B476="","",VLOOKUP($B476,'1_CCC'!$C$8:$K$79,$E$1))</f>
        <v/>
      </c>
      <c r="F476" s="79" t="str">
        <f>IF($B476="","",VLOOKUP($B476,'1_CCC'!$C$8:$K$79,$F$1))</f>
        <v/>
      </c>
      <c r="G476" s="88"/>
      <c r="H476" s="88"/>
      <c r="I476" s="88"/>
      <c r="J476" s="89"/>
      <c r="K476" s="146"/>
      <c r="L476" s="146"/>
      <c r="M476" s="146"/>
      <c r="N476" s="146"/>
    </row>
    <row r="477" spans="1:14" s="76" customFormat="1" ht="33" customHeight="1" thickBot="1" x14ac:dyDescent="0.3">
      <c r="A477" s="170">
        <f>B477</f>
        <v>15</v>
      </c>
      <c r="B477" s="74">
        <f>B479</f>
        <v>15</v>
      </c>
      <c r="C477" s="74"/>
      <c r="D477" s="74"/>
      <c r="E477" s="128" t="str">
        <f ca="1">IF(VLOOKUP($B477,'1_CCC'!$C$8:$AY$79,$A$1,FALSE)="","",VLOOKUP($B477,'1_CCC'!$C$8:$AY$79,$A$1,FALSE))</f>
        <v>Mechanische Lüftung</v>
      </c>
      <c r="F477" s="75"/>
      <c r="G477" s="73"/>
      <c r="H477" s="75"/>
      <c r="I477" s="75"/>
      <c r="J477" s="130" t="str">
        <f>IF(VLOOKUP($B477,'1_CCC'!$C$8:$AY$79,$J$1,FALSE)="","",VLOOKUP($B477,'1_CCC'!$C$8:$AY$79,$J$1,FALSE))</f>
        <v/>
      </c>
      <c r="K477" s="145"/>
      <c r="L477" s="145"/>
      <c r="M477" s="145"/>
      <c r="N477" s="145"/>
    </row>
    <row r="478" spans="1:14" s="76" customFormat="1" ht="6.95" customHeight="1" x14ac:dyDescent="0.25">
      <c r="A478" s="171"/>
      <c r="B478" s="74"/>
      <c r="C478" s="74"/>
      <c r="D478" s="74"/>
      <c r="E478" s="73"/>
      <c r="F478" s="75"/>
      <c r="G478" s="73"/>
      <c r="H478" s="75"/>
      <c r="I478" s="75"/>
      <c r="J478" s="127"/>
      <c r="K478" s="145"/>
      <c r="L478" s="145"/>
      <c r="M478" s="145"/>
      <c r="N478" s="145"/>
    </row>
    <row r="479" spans="1:14" ht="20.100000000000001" customHeight="1" x14ac:dyDescent="0.2">
      <c r="A479" s="251">
        <f>A474+1</f>
        <v>148</v>
      </c>
      <c r="B479" s="82">
        <v>15</v>
      </c>
      <c r="C479" s="251" t="str">
        <f>VLOOKUP(A479,bezug_pyramide,3,FALSE)</f>
        <v>M67</v>
      </c>
      <c r="D479" s="83"/>
      <c r="E479" s="133" t="str">
        <f ca="1">IF($B479="","",VLOOKUP($B479,'1_CCC'!$C$8:$K$79,$E$1))</f>
        <v>Mechanische Lüftung</v>
      </c>
      <c r="F479" s="77" t="str">
        <f ca="1">IF($B479="","",VLOOKUP($B479,'1_CCC'!$C$8:$K$79,$F$1))</f>
        <v>Frischluftversorgung und Art
der Luftverteilung, Filterung, WRG, Hybride Systeme</v>
      </c>
      <c r="G479" s="250" t="str">
        <f ca="1">INDIRECT($G$1&amp;$C479)</f>
        <v>O</v>
      </c>
      <c r="H479" s="250"/>
      <c r="I479" s="250">
        <f ca="1">INDIRECT($I$1&amp;$C479)</f>
        <v>0</v>
      </c>
      <c r="J479" s="256"/>
      <c r="K479" s="254"/>
      <c r="L479" s="254"/>
      <c r="M479" s="254"/>
      <c r="N479" s="252"/>
    </row>
    <row r="480" spans="1:14" ht="20.100000000000001" customHeight="1" x14ac:dyDescent="0.2">
      <c r="A480" s="251"/>
      <c r="B480" s="82">
        <v>16</v>
      </c>
      <c r="C480" s="251"/>
      <c r="D480" s="83"/>
      <c r="E480" s="133" t="str">
        <f ca="1">IF($B480="","",VLOOKUP($B480,'1_CCC'!$C$8:$K$79,$E$1))</f>
        <v>Wasserkonzept</v>
      </c>
      <c r="F480" s="77" t="str">
        <f ca="1">IF($B480="","",VLOOKUP($B480,'1_CCC'!$C$8:$K$79,$F$1))</f>
        <v>Infrastruktur Ver- und Entsorgung,
Regenwasser-/Abwassernutzung
Biologische Klärung, Recycling</v>
      </c>
      <c r="G480" s="250"/>
      <c r="H480" s="250"/>
      <c r="I480" s="250"/>
      <c r="J480" s="257"/>
      <c r="K480" s="255"/>
      <c r="L480" s="255"/>
      <c r="M480" s="255"/>
      <c r="N480" s="253"/>
    </row>
    <row r="481" spans="1:14" s="86" customFormat="1" ht="6.95" customHeight="1" x14ac:dyDescent="0.2">
      <c r="A481" s="84"/>
      <c r="B481" s="82" t="s">
        <v>40</v>
      </c>
      <c r="C481" s="84"/>
      <c r="D481" s="83"/>
      <c r="E481" s="135" t="str">
        <f>IF($B481="","",VLOOKUP($B481,'1_CCC'!$C$8:$K$79,$E$1))</f>
        <v/>
      </c>
      <c r="F481" s="78" t="str">
        <f>IF($B481="","",VLOOKUP($B481,'1_CCC'!$C$8:$K$79,$F$1))</f>
        <v/>
      </c>
      <c r="G481" s="85"/>
      <c r="H481" s="85"/>
      <c r="I481" s="85"/>
      <c r="J481" s="129"/>
      <c r="K481" s="144"/>
      <c r="L481" s="144"/>
      <c r="M481" s="144"/>
      <c r="N481" s="144"/>
    </row>
    <row r="482" spans="1:14" ht="20.100000000000001" customHeight="1" x14ac:dyDescent="0.2">
      <c r="A482" s="251">
        <f>A479+1</f>
        <v>149</v>
      </c>
      <c r="B482" s="82">
        <v>15</v>
      </c>
      <c r="C482" s="251" t="str">
        <f>VLOOKUP(A482,bezug_pyramide,3,FALSE)</f>
        <v>O69</v>
      </c>
      <c r="D482" s="83"/>
      <c r="E482" s="133" t="str">
        <f ca="1">IF($B482="","",VLOOKUP($B482,'1_CCC'!$C$8:$K$79,$E$1))</f>
        <v>Mechanische Lüftung</v>
      </c>
      <c r="F482" s="77" t="str">
        <f ca="1">IF($B482="","",VLOOKUP($B482,'1_CCC'!$C$8:$K$79,$F$1))</f>
        <v>Frischluftversorgung und Art
der Luftverteilung, Filterung, WRG, Hybride Systeme</v>
      </c>
      <c r="G482" s="250" t="str">
        <f ca="1">INDIRECT($G$1&amp;$C482)</f>
        <v>X</v>
      </c>
      <c r="H482" s="250"/>
      <c r="I482" s="250">
        <f ca="1">INDIRECT($I$1&amp;$C482)</f>
        <v>0</v>
      </c>
      <c r="J482" s="256"/>
      <c r="K482" s="254"/>
      <c r="L482" s="254"/>
      <c r="M482" s="254"/>
      <c r="N482" s="252"/>
    </row>
    <row r="483" spans="1:14" ht="20.100000000000001" customHeight="1" x14ac:dyDescent="0.2">
      <c r="A483" s="251"/>
      <c r="B483" s="82">
        <v>17</v>
      </c>
      <c r="C483" s="251"/>
      <c r="D483" s="83"/>
      <c r="E483" s="133" t="str">
        <f ca="1">IF($B483="","",VLOOKUP($B483,'1_CCC'!$C$8:$K$79,$E$1))</f>
        <v>Reinigungskonzept</v>
      </c>
      <c r="F483" s="77" t="str">
        <f ca="1">IF($B483="","",VLOOKUP($B483,'1_CCC'!$C$8:$K$79,$F$1))</f>
        <v>Robustheit, Langlebigkeit, Reinigungsfreundlichkeit, -zyklen,
-mittel, Oberflächeneigenschaften</v>
      </c>
      <c r="G483" s="250"/>
      <c r="H483" s="250"/>
      <c r="I483" s="250"/>
      <c r="J483" s="257"/>
      <c r="K483" s="255"/>
      <c r="L483" s="255"/>
      <c r="M483" s="255"/>
      <c r="N483" s="253"/>
    </row>
    <row r="484" spans="1:14" s="86" customFormat="1" ht="6.95" customHeight="1" x14ac:dyDescent="0.2">
      <c r="A484" s="84"/>
      <c r="B484" s="82" t="s">
        <v>40</v>
      </c>
      <c r="C484" s="84"/>
      <c r="D484" s="83"/>
      <c r="E484" s="135" t="str">
        <f>IF($B484="","",VLOOKUP($B484,'1_CCC'!$C$8:$K$79,$E$1))</f>
        <v/>
      </c>
      <c r="F484" s="78" t="str">
        <f>IF($B484="","",VLOOKUP($B484,'1_CCC'!$C$8:$K$79,$F$1))</f>
        <v/>
      </c>
      <c r="G484" s="85"/>
      <c r="H484" s="85"/>
      <c r="I484" s="85"/>
      <c r="J484" s="129"/>
      <c r="K484" s="144"/>
      <c r="L484" s="144"/>
      <c r="M484" s="144"/>
      <c r="N484" s="144"/>
    </row>
    <row r="485" spans="1:14" ht="20.100000000000001" customHeight="1" x14ac:dyDescent="0.2">
      <c r="A485" s="251">
        <f>A482+1</f>
        <v>150</v>
      </c>
      <c r="B485" s="82">
        <v>15</v>
      </c>
      <c r="C485" s="251" t="str">
        <f>VLOOKUP(A485,bezug_pyramide,3,FALSE)</f>
        <v>Q71</v>
      </c>
      <c r="D485" s="83"/>
      <c r="E485" s="133" t="str">
        <f ca="1">IF($B485="","",VLOOKUP($B485,'1_CCC'!$C$8:$K$79,$E$1))</f>
        <v>Mechanische Lüftung</v>
      </c>
      <c r="F485" s="77" t="str">
        <f ca="1">IF($B485="","",VLOOKUP($B485,'1_CCC'!$C$8:$K$79,$F$1))</f>
        <v>Frischluftversorgung und Art
der Luftverteilung, Filterung, WRG, Hybride Systeme</v>
      </c>
      <c r="G485" s="250" t="str">
        <f ca="1">INDIRECT($G$1&amp;$C485)</f>
        <v>O</v>
      </c>
      <c r="H485" s="250"/>
      <c r="I485" s="250">
        <f ca="1">INDIRECT($I$1&amp;$C485)</f>
        <v>0</v>
      </c>
      <c r="J485" s="256"/>
      <c r="K485" s="254"/>
      <c r="L485" s="254"/>
      <c r="M485" s="254"/>
      <c r="N485" s="252"/>
    </row>
    <row r="486" spans="1:14" ht="20.100000000000001" customHeight="1" x14ac:dyDescent="0.2">
      <c r="A486" s="251"/>
      <c r="B486" s="82">
        <v>18</v>
      </c>
      <c r="C486" s="251"/>
      <c r="D486" s="83"/>
      <c r="E486" s="133" t="str">
        <f ca="1">IF($B486="","",VLOOKUP($B486,'1_CCC'!$C$8:$K$79,$E$1))</f>
        <v>Nutzen &amp; Betreiben</v>
      </c>
      <c r="F486" s="77" t="str">
        <f ca="1">IF($B486="","",VLOOKUP($B486,'1_CCC'!$C$8:$K$79,$F$1))</f>
        <v>Energieabrechnung, Wartung, GMS, Facility Management, Monitoring, Nutzercoaching, -zufriedenheit</v>
      </c>
      <c r="G486" s="250"/>
      <c r="H486" s="250"/>
      <c r="I486" s="250"/>
      <c r="J486" s="257"/>
      <c r="K486" s="255"/>
      <c r="L486" s="255"/>
      <c r="M486" s="255"/>
      <c r="N486" s="253"/>
    </row>
    <row r="487" spans="1:14" s="86" customFormat="1" ht="6.95" customHeight="1" thickBot="1" x14ac:dyDescent="0.25">
      <c r="A487" s="87"/>
      <c r="B487" s="83" t="s">
        <v>40</v>
      </c>
      <c r="C487" s="87"/>
      <c r="D487" s="83"/>
      <c r="E487" s="139" t="str">
        <f>IF($B487="","",VLOOKUP($B487,'1_CCC'!$C$8:$K$79,$E$1))</f>
        <v/>
      </c>
      <c r="F487" s="79" t="str">
        <f>IF($B487="","",VLOOKUP($B487,'1_CCC'!$C$8:$K$79,$F$1))</f>
        <v/>
      </c>
      <c r="G487" s="88"/>
      <c r="H487" s="88"/>
      <c r="I487" s="88"/>
      <c r="J487" s="89"/>
      <c r="K487" s="146"/>
      <c r="L487" s="146"/>
      <c r="M487" s="146"/>
      <c r="N487" s="146"/>
    </row>
    <row r="488" spans="1:14" s="76" customFormat="1" ht="33" customHeight="1" thickBot="1" x14ac:dyDescent="0.3">
      <c r="A488" s="170">
        <f>B488</f>
        <v>16</v>
      </c>
      <c r="B488" s="74">
        <f>B490</f>
        <v>16</v>
      </c>
      <c r="C488" s="74"/>
      <c r="D488" s="74"/>
      <c r="E488" s="128" t="str">
        <f ca="1">IF(VLOOKUP($B488,'1_CCC'!$C$8:$AY$79,$A$1,FALSE)="","",VLOOKUP($B488,'1_CCC'!$C$8:$AY$79,$A$1,FALSE))</f>
        <v>Wasserkonzept</v>
      </c>
      <c r="F488" s="75"/>
      <c r="G488" s="73"/>
      <c r="H488" s="75"/>
      <c r="I488" s="75"/>
      <c r="J488" s="130" t="str">
        <f>IF(VLOOKUP($B488,'1_CCC'!$C$8:$AY$79,$J$1,FALSE)="","",VLOOKUP($B488,'1_CCC'!$C$8:$AY$79,$J$1,FALSE))</f>
        <v/>
      </c>
      <c r="K488" s="145"/>
      <c r="L488" s="145"/>
      <c r="M488" s="145"/>
      <c r="N488" s="145"/>
    </row>
    <row r="489" spans="1:14" s="76" customFormat="1" ht="6.95" customHeight="1" x14ac:dyDescent="0.25">
      <c r="A489" s="171"/>
      <c r="B489" s="74"/>
      <c r="C489" s="74"/>
      <c r="D489" s="74"/>
      <c r="E489" s="73"/>
      <c r="F489" s="75"/>
      <c r="G489" s="73"/>
      <c r="H489" s="75"/>
      <c r="I489" s="75"/>
      <c r="J489" s="127"/>
      <c r="K489" s="145"/>
      <c r="L489" s="145"/>
      <c r="M489" s="145"/>
      <c r="N489" s="145"/>
    </row>
    <row r="490" spans="1:14" ht="20.100000000000001" customHeight="1" x14ac:dyDescent="0.2">
      <c r="A490" s="251">
        <f>A485+1</f>
        <v>151</v>
      </c>
      <c r="B490" s="82">
        <v>16</v>
      </c>
      <c r="C490" s="251" t="str">
        <f>VLOOKUP(A490,bezug_pyramide,3,FALSE)</f>
        <v>M71</v>
      </c>
      <c r="D490" s="83"/>
      <c r="E490" s="133" t="str">
        <f ca="1">IF($B490="","",VLOOKUP($B490,'1_CCC'!$C$8:$K$79,$E$1))</f>
        <v>Wasserkonzept</v>
      </c>
      <c r="F490" s="77" t="str">
        <f ca="1">IF($B490="","",VLOOKUP($B490,'1_CCC'!$C$8:$K$79,$F$1))</f>
        <v>Infrastruktur Ver- und Entsorgung,
Regenwasser-/Abwassernutzung
Biologische Klärung, Recycling</v>
      </c>
      <c r="G490" s="250" t="str">
        <f ca="1">INDIRECT($G$1&amp;$C490)</f>
        <v>+</v>
      </c>
      <c r="H490" s="250"/>
      <c r="I490" s="250">
        <f ca="1">INDIRECT($I$1&amp;$C490)</f>
        <v>0</v>
      </c>
      <c r="J490" s="256"/>
      <c r="K490" s="254"/>
      <c r="L490" s="254"/>
      <c r="M490" s="254"/>
      <c r="N490" s="252"/>
    </row>
    <row r="491" spans="1:14" ht="20.100000000000001" customHeight="1" x14ac:dyDescent="0.2">
      <c r="A491" s="251"/>
      <c r="B491" s="82">
        <v>17</v>
      </c>
      <c r="C491" s="251"/>
      <c r="D491" s="83"/>
      <c r="E491" s="133" t="str">
        <f ca="1">IF($B491="","",VLOOKUP($B491,'1_CCC'!$C$8:$K$79,$E$1))</f>
        <v>Reinigungskonzept</v>
      </c>
      <c r="F491" s="77" t="str">
        <f ca="1">IF($B491="","",VLOOKUP($B491,'1_CCC'!$C$8:$K$79,$F$1))</f>
        <v>Robustheit, Langlebigkeit, Reinigungsfreundlichkeit, -zyklen,
-mittel, Oberflächeneigenschaften</v>
      </c>
      <c r="G491" s="250"/>
      <c r="H491" s="250"/>
      <c r="I491" s="250"/>
      <c r="J491" s="257"/>
      <c r="K491" s="255"/>
      <c r="L491" s="255"/>
      <c r="M491" s="255"/>
      <c r="N491" s="253"/>
    </row>
    <row r="492" spans="1:14" s="86" customFormat="1" ht="6.95" customHeight="1" x14ac:dyDescent="0.2">
      <c r="A492" s="84"/>
      <c r="B492" s="82" t="s">
        <v>40</v>
      </c>
      <c r="C492" s="84"/>
      <c r="D492" s="83"/>
      <c r="E492" s="135" t="str">
        <f>IF($B492="","",VLOOKUP($B492,'1_CCC'!$C$8:$K$79,$E$1))</f>
        <v/>
      </c>
      <c r="F492" s="78" t="str">
        <f>IF($B492="","",VLOOKUP($B492,'1_CCC'!$C$8:$K$79,$F$1))</f>
        <v/>
      </c>
      <c r="G492" s="85"/>
      <c r="H492" s="85"/>
      <c r="I492" s="85"/>
      <c r="J492" s="129"/>
      <c r="K492" s="144"/>
      <c r="L492" s="144"/>
      <c r="M492" s="144"/>
      <c r="N492" s="144"/>
    </row>
    <row r="493" spans="1:14" ht="20.100000000000001" customHeight="1" x14ac:dyDescent="0.2">
      <c r="A493" s="251">
        <f>A490+1</f>
        <v>152</v>
      </c>
      <c r="B493" s="82">
        <v>16</v>
      </c>
      <c r="C493" s="251" t="str">
        <f>VLOOKUP(A493,bezug_pyramide,3,FALSE)</f>
        <v>O73</v>
      </c>
      <c r="D493" s="83"/>
      <c r="E493" s="133" t="str">
        <f ca="1">IF($B493="","",VLOOKUP($B493,'1_CCC'!$C$8:$K$79,$E$1))</f>
        <v>Wasserkonzept</v>
      </c>
      <c r="F493" s="77" t="str">
        <f ca="1">IF($B493="","",VLOOKUP($B493,'1_CCC'!$C$8:$K$79,$F$1))</f>
        <v>Infrastruktur Ver- und Entsorgung,
Regenwasser-/Abwassernutzung
Biologische Klärung, Recycling</v>
      </c>
      <c r="G493" s="250" t="str">
        <f ca="1">INDIRECT($G$1&amp;$C493)</f>
        <v>O</v>
      </c>
      <c r="H493" s="250"/>
      <c r="I493" s="250">
        <f ca="1">INDIRECT($I$1&amp;$C493)</f>
        <v>0</v>
      </c>
      <c r="J493" s="256"/>
      <c r="K493" s="254"/>
      <c r="L493" s="254"/>
      <c r="M493" s="254"/>
      <c r="N493" s="252"/>
    </row>
    <row r="494" spans="1:14" ht="20.100000000000001" customHeight="1" x14ac:dyDescent="0.2">
      <c r="A494" s="251"/>
      <c r="B494" s="82">
        <v>18</v>
      </c>
      <c r="C494" s="251"/>
      <c r="D494" s="83"/>
      <c r="E494" s="133" t="str">
        <f ca="1">IF($B494="","",VLOOKUP($B494,'1_CCC'!$C$8:$K$79,$E$1))</f>
        <v>Nutzen &amp; Betreiben</v>
      </c>
      <c r="F494" s="77" t="str">
        <f ca="1">IF($B494="","",VLOOKUP($B494,'1_CCC'!$C$8:$K$79,$F$1))</f>
        <v>Energieabrechnung, Wartung, GMS, Facility Management, Monitoring, Nutzercoaching, -zufriedenheit</v>
      </c>
      <c r="G494" s="250"/>
      <c r="H494" s="250"/>
      <c r="I494" s="250"/>
      <c r="J494" s="257"/>
      <c r="K494" s="255"/>
      <c r="L494" s="255"/>
      <c r="M494" s="255"/>
      <c r="N494" s="253"/>
    </row>
    <row r="495" spans="1:14" s="86" customFormat="1" ht="6.95" customHeight="1" thickBot="1" x14ac:dyDescent="0.25">
      <c r="A495" s="87"/>
      <c r="B495" s="83" t="s">
        <v>40</v>
      </c>
      <c r="C495" s="87"/>
      <c r="D495" s="83"/>
      <c r="E495" s="139" t="str">
        <f>IF($B495="","",VLOOKUP($B495,'1_CCC'!$C$8:$K$79,$E$1))</f>
        <v/>
      </c>
      <c r="F495" s="79" t="str">
        <f>IF($B495="","",VLOOKUP($B495,'1_CCC'!$C$8:$K$79,$F$1))</f>
        <v/>
      </c>
      <c r="G495" s="88"/>
      <c r="H495" s="88"/>
      <c r="I495" s="88"/>
      <c r="J495" s="89"/>
      <c r="K495" s="146"/>
      <c r="L495" s="146"/>
      <c r="M495" s="146"/>
      <c r="N495" s="146"/>
    </row>
    <row r="496" spans="1:14" s="76" customFormat="1" ht="33" customHeight="1" thickBot="1" x14ac:dyDescent="0.3">
      <c r="A496" s="170">
        <f>B496</f>
        <v>17</v>
      </c>
      <c r="B496" s="74">
        <f>B498</f>
        <v>17</v>
      </c>
      <c r="C496" s="74"/>
      <c r="D496" s="74"/>
      <c r="E496" s="128" t="str">
        <f ca="1">IF(VLOOKUP($B496,'1_CCC'!$C$8:$AY$79,$A$1,FALSE)="","",VLOOKUP($B496,'1_CCC'!$C$8:$AY$79,$A$1,FALSE))</f>
        <v>Reinigungskonzept</v>
      </c>
      <c r="F496" s="75"/>
      <c r="G496" s="73"/>
      <c r="H496" s="75"/>
      <c r="I496" s="75"/>
      <c r="J496" s="130" t="str">
        <f>IF(VLOOKUP($B496,'1_CCC'!$C$8:$AY$79,$J$1,FALSE)="","",VLOOKUP($B496,'1_CCC'!$C$8:$AY$79,$J$1,FALSE))</f>
        <v/>
      </c>
      <c r="K496" s="145"/>
      <c r="L496" s="145"/>
      <c r="M496" s="145"/>
      <c r="N496" s="145"/>
    </row>
    <row r="497" spans="1:14" s="76" customFormat="1" ht="6.95" customHeight="1" x14ac:dyDescent="0.25">
      <c r="A497" s="171"/>
      <c r="B497" s="74"/>
      <c r="C497" s="74"/>
      <c r="D497" s="74"/>
      <c r="E497" s="73"/>
      <c r="F497" s="75"/>
      <c r="G497" s="73"/>
      <c r="H497" s="75"/>
      <c r="I497" s="75"/>
      <c r="J497" s="127"/>
      <c r="K497" s="145"/>
      <c r="L497" s="145"/>
      <c r="M497" s="145"/>
      <c r="N497" s="145"/>
    </row>
    <row r="498" spans="1:14" ht="20.100000000000001" customHeight="1" x14ac:dyDescent="0.2">
      <c r="A498" s="251">
        <f>A493+1</f>
        <v>153</v>
      </c>
      <c r="B498" s="82">
        <v>17</v>
      </c>
      <c r="C498" s="251" t="str">
        <f>VLOOKUP(A498,bezug_pyramide,3,FALSE)</f>
        <v>M75</v>
      </c>
      <c r="D498" s="83"/>
      <c r="E498" s="133" t="str">
        <f ca="1">IF($B498="","",VLOOKUP($B498,'1_CCC'!$C$8:$K$79,$E$1))</f>
        <v>Reinigungskonzept</v>
      </c>
      <c r="F498" s="77" t="str">
        <f ca="1">IF($B498="","",VLOOKUP($B498,'1_CCC'!$C$8:$K$79,$F$1))</f>
        <v>Robustheit, Langlebigkeit, Reinigungsfreundlichkeit, -zyklen,
-mittel, Oberflächeneigenschaften</v>
      </c>
      <c r="G498" s="250" t="str">
        <f ca="1">INDIRECT($G$1&amp;$C498)</f>
        <v>-</v>
      </c>
      <c r="H498" s="250"/>
      <c r="I498" s="250">
        <f ca="1">INDIRECT($I$1&amp;$C498)</f>
        <v>0</v>
      </c>
      <c r="J498" s="256"/>
      <c r="K498" s="254"/>
      <c r="L498" s="254"/>
      <c r="M498" s="254"/>
      <c r="N498" s="252"/>
    </row>
    <row r="499" spans="1:14" ht="20.100000000000001" customHeight="1" x14ac:dyDescent="0.2">
      <c r="A499" s="251"/>
      <c r="B499" s="82">
        <v>18</v>
      </c>
      <c r="C499" s="251"/>
      <c r="D499" s="83"/>
      <c r="E499" s="133" t="str">
        <f ca="1">IF($B499="","",VLOOKUP($B499,'1_CCC'!$C$8:$K$79,$E$1))</f>
        <v>Nutzen &amp; Betreiben</v>
      </c>
      <c r="F499" s="77" t="str">
        <f ca="1">IF($B499="","",VLOOKUP($B499,'1_CCC'!$C$8:$K$79,$F$1))</f>
        <v>Energieabrechnung, Wartung, GMS, Facility Management, Monitoring, Nutzercoaching, -zufriedenheit</v>
      </c>
      <c r="G499" s="250"/>
      <c r="H499" s="250"/>
      <c r="I499" s="250"/>
      <c r="J499" s="257"/>
      <c r="K499" s="255"/>
      <c r="L499" s="255"/>
      <c r="M499" s="255"/>
      <c r="N499" s="253"/>
    </row>
    <row r="500" spans="1:14" s="86" customFormat="1" ht="6.95" customHeight="1" thickBot="1" x14ac:dyDescent="0.25">
      <c r="A500" s="87"/>
      <c r="B500" s="83"/>
      <c r="C500" s="83"/>
      <c r="D500" s="83"/>
      <c r="E500" s="139"/>
      <c r="F500" s="79"/>
      <c r="G500" s="88"/>
      <c r="H500" s="88"/>
      <c r="I500" s="88"/>
      <c r="J500" s="89"/>
      <c r="K500" s="91"/>
      <c r="L500" s="91"/>
      <c r="M500" s="91"/>
      <c r="N500" s="91"/>
    </row>
    <row r="501" spans="1:14" s="76" customFormat="1" ht="33" customHeight="1" thickBot="1" x14ac:dyDescent="0.3">
      <c r="A501" s="170">
        <f>B501</f>
        <v>18</v>
      </c>
      <c r="B501" s="74">
        <v>18</v>
      </c>
      <c r="C501" s="74"/>
      <c r="D501" s="74"/>
      <c r="E501" s="128" t="str">
        <f ca="1">IF(VLOOKUP($B501,'1_CCC'!$C$8:$AY$79,$A$1,FALSE)="","",VLOOKUP($B501,'1_CCC'!$C$8:$AY$79,$A$1,FALSE))</f>
        <v>Nutzen &amp; Betreiben</v>
      </c>
      <c r="F501" s="75"/>
      <c r="G501" s="73"/>
      <c r="H501" s="75"/>
      <c r="I501" s="75"/>
      <c r="J501" s="130" t="str">
        <f>IF(VLOOKUP($B501,'1_CCC'!$C$8:$AY$79,$J$1,FALSE)="","",VLOOKUP($B501,'1_CCC'!$C$8:$AY$79,$J$1,FALSE))</f>
        <v/>
      </c>
      <c r="K501" s="90"/>
      <c r="L501" s="90"/>
      <c r="M501" s="90"/>
      <c r="N501" s="90"/>
    </row>
  </sheetData>
  <sheetProtection password="DBDB" sheet="1" objects="1" scenarios="1" selectLockedCells="1"/>
  <protectedRanges>
    <protectedRange sqref="I4:J5 K25:M26 K24:N24 K61:N114 K116:N124 N125:N126 K22:L23 K490:N501 K19:N21 I7:J9 J6 J10:J26 J63:J110 I61:I62 J113:J124 I111:J112 I127:N489 I490:J1048576 J27:N27 J28:M29 J30:N30 J31:M32 J33:N33 J34:M35 J36:N36 J37:M38 J39:N39 J40:M41 J42:N42 J43:M44 J45:N45 J46:M47 J48:N48 J49:M50 J51:N51 J52:M53 J54:N54 J55:M56 J57:N57 J58:M59 J60:N60 J1" name="frei"/>
    <protectedRange sqref="J125:M126" name="frei_1"/>
    <protectedRange sqref="I3:J3" name="frei_2"/>
  </protectedRanges>
  <mergeCells count="1533">
    <mergeCell ref="K4:N4"/>
    <mergeCell ref="J2:N2"/>
    <mergeCell ref="A19:A20"/>
    <mergeCell ref="G19:G20"/>
    <mergeCell ref="I19:I20"/>
    <mergeCell ref="J19:J20"/>
    <mergeCell ref="K19:K20"/>
    <mergeCell ref="L19:L20"/>
    <mergeCell ref="M19:M20"/>
    <mergeCell ref="N19:N20"/>
    <mergeCell ref="N16:N17"/>
    <mergeCell ref="A16:A17"/>
    <mergeCell ref="G16:G17"/>
    <mergeCell ref="I16:I17"/>
    <mergeCell ref="J16:J17"/>
    <mergeCell ref="K16:K17"/>
    <mergeCell ref="L16:L17"/>
    <mergeCell ref="M16:M17"/>
    <mergeCell ref="L13:L14"/>
    <mergeCell ref="M13:M14"/>
    <mergeCell ref="N13:N14"/>
    <mergeCell ref="C10:C11"/>
    <mergeCell ref="K8:N8"/>
    <mergeCell ref="K6:N6"/>
    <mergeCell ref="L22:L23"/>
    <mergeCell ref="M22:M23"/>
    <mergeCell ref="N22:N23"/>
    <mergeCell ref="A22:A23"/>
    <mergeCell ref="G22:G23"/>
    <mergeCell ref="I22:I23"/>
    <mergeCell ref="J22:J23"/>
    <mergeCell ref="K22:K23"/>
    <mergeCell ref="A10:A11"/>
    <mergeCell ref="G10:G11"/>
    <mergeCell ref="I10:I11"/>
    <mergeCell ref="J10:J11"/>
    <mergeCell ref="K10:K11"/>
    <mergeCell ref="L10:L11"/>
    <mergeCell ref="M10:M11"/>
    <mergeCell ref="N10:N11"/>
    <mergeCell ref="H10:H11"/>
    <mergeCell ref="H13:H14"/>
    <mergeCell ref="A28:A29"/>
    <mergeCell ref="G28:G29"/>
    <mergeCell ref="I28:I29"/>
    <mergeCell ref="J28:J29"/>
    <mergeCell ref="K28:K29"/>
    <mergeCell ref="L28:L29"/>
    <mergeCell ref="M28:M29"/>
    <mergeCell ref="N28:N29"/>
    <mergeCell ref="N25:N26"/>
    <mergeCell ref="C22:C23"/>
    <mergeCell ref="C25:C26"/>
    <mergeCell ref="C28:C29"/>
    <mergeCell ref="H22:H23"/>
    <mergeCell ref="H25:H26"/>
    <mergeCell ref="H28:H29"/>
    <mergeCell ref="C13:C14"/>
    <mergeCell ref="C16:C17"/>
    <mergeCell ref="C19:C20"/>
    <mergeCell ref="H16:H17"/>
    <mergeCell ref="H19:H20"/>
    <mergeCell ref="A13:A14"/>
    <mergeCell ref="G13:G14"/>
    <mergeCell ref="I13:I14"/>
    <mergeCell ref="J13:J14"/>
    <mergeCell ref="K13:K14"/>
    <mergeCell ref="A25:A26"/>
    <mergeCell ref="G25:G26"/>
    <mergeCell ref="I25:I26"/>
    <mergeCell ref="J25:J26"/>
    <mergeCell ref="K25:K26"/>
    <mergeCell ref="L25:L26"/>
    <mergeCell ref="M25:M26"/>
    <mergeCell ref="A37:A38"/>
    <mergeCell ref="G37:G38"/>
    <mergeCell ref="I37:I38"/>
    <mergeCell ref="J37:J38"/>
    <mergeCell ref="K37:K38"/>
    <mergeCell ref="L37:L38"/>
    <mergeCell ref="M37:M38"/>
    <mergeCell ref="N37:N38"/>
    <mergeCell ref="N34:N35"/>
    <mergeCell ref="A34:A35"/>
    <mergeCell ref="G34:G35"/>
    <mergeCell ref="I34:I35"/>
    <mergeCell ref="J34:J35"/>
    <mergeCell ref="K34:K35"/>
    <mergeCell ref="L34:L35"/>
    <mergeCell ref="M34:M35"/>
    <mergeCell ref="L31:L32"/>
    <mergeCell ref="M31:M32"/>
    <mergeCell ref="N31:N32"/>
    <mergeCell ref="C31:C32"/>
    <mergeCell ref="H31:H32"/>
    <mergeCell ref="H34:H35"/>
    <mergeCell ref="H37:H38"/>
    <mergeCell ref="A31:A32"/>
    <mergeCell ref="G31:G32"/>
    <mergeCell ref="I31:I32"/>
    <mergeCell ref="J31:J32"/>
    <mergeCell ref="K31:K32"/>
    <mergeCell ref="A43:A44"/>
    <mergeCell ref="G43:G44"/>
    <mergeCell ref="I43:I44"/>
    <mergeCell ref="J43:J44"/>
    <mergeCell ref="K43:K44"/>
    <mergeCell ref="L43:L44"/>
    <mergeCell ref="M43:M44"/>
    <mergeCell ref="L40:L41"/>
    <mergeCell ref="M40:M41"/>
    <mergeCell ref="N40:N41"/>
    <mergeCell ref="A40:A41"/>
    <mergeCell ref="G40:G41"/>
    <mergeCell ref="I40:I41"/>
    <mergeCell ref="J40:J41"/>
    <mergeCell ref="K40:K41"/>
    <mergeCell ref="A49:A50"/>
    <mergeCell ref="G49:G50"/>
    <mergeCell ref="I49:I50"/>
    <mergeCell ref="J49:J50"/>
    <mergeCell ref="K49:K50"/>
    <mergeCell ref="A46:A47"/>
    <mergeCell ref="G46:G47"/>
    <mergeCell ref="I46:I47"/>
    <mergeCell ref="J46:J47"/>
    <mergeCell ref="K46:K47"/>
    <mergeCell ref="L46:L47"/>
    <mergeCell ref="M46:M47"/>
    <mergeCell ref="N46:N47"/>
    <mergeCell ref="N43:N44"/>
    <mergeCell ref="H40:H41"/>
    <mergeCell ref="H43:H44"/>
    <mergeCell ref="H46:H47"/>
    <mergeCell ref="A55:A56"/>
    <mergeCell ref="G55:G56"/>
    <mergeCell ref="I55:I56"/>
    <mergeCell ref="J55:J56"/>
    <mergeCell ref="K55:K56"/>
    <mergeCell ref="L55:L56"/>
    <mergeCell ref="M55:M56"/>
    <mergeCell ref="N55:N56"/>
    <mergeCell ref="N52:N53"/>
    <mergeCell ref="A52:A53"/>
    <mergeCell ref="G52:G53"/>
    <mergeCell ref="I52:I53"/>
    <mergeCell ref="J52:J53"/>
    <mergeCell ref="K52:K53"/>
    <mergeCell ref="L52:L53"/>
    <mergeCell ref="M52:M53"/>
    <mergeCell ref="L49:L50"/>
    <mergeCell ref="M49:M50"/>
    <mergeCell ref="N49:N50"/>
    <mergeCell ref="H49:H50"/>
    <mergeCell ref="H52:H53"/>
    <mergeCell ref="H55:H56"/>
    <mergeCell ref="A63:A64"/>
    <mergeCell ref="G63:G64"/>
    <mergeCell ref="I63:I64"/>
    <mergeCell ref="J63:J64"/>
    <mergeCell ref="K63:K64"/>
    <mergeCell ref="L63:L64"/>
    <mergeCell ref="M63:M64"/>
    <mergeCell ref="L58:L59"/>
    <mergeCell ref="M58:M59"/>
    <mergeCell ref="N58:N59"/>
    <mergeCell ref="A58:A59"/>
    <mergeCell ref="G58:G59"/>
    <mergeCell ref="I58:I59"/>
    <mergeCell ref="J58:J59"/>
    <mergeCell ref="K58:K59"/>
    <mergeCell ref="A69:A70"/>
    <mergeCell ref="G69:G70"/>
    <mergeCell ref="I69:I70"/>
    <mergeCell ref="J69:J70"/>
    <mergeCell ref="K69:K70"/>
    <mergeCell ref="A66:A67"/>
    <mergeCell ref="G66:G67"/>
    <mergeCell ref="I66:I67"/>
    <mergeCell ref="J66:J67"/>
    <mergeCell ref="K66:K67"/>
    <mergeCell ref="L66:L67"/>
    <mergeCell ref="M66:M67"/>
    <mergeCell ref="N66:N67"/>
    <mergeCell ref="N63:N64"/>
    <mergeCell ref="H69:H70"/>
    <mergeCell ref="H66:H67"/>
    <mergeCell ref="H58:H59"/>
    <mergeCell ref="A75:A76"/>
    <mergeCell ref="G75:G76"/>
    <mergeCell ref="I75:I76"/>
    <mergeCell ref="J75:J76"/>
    <mergeCell ref="K75:K76"/>
    <mergeCell ref="L75:L76"/>
    <mergeCell ref="M75:M76"/>
    <mergeCell ref="N75:N76"/>
    <mergeCell ref="N72:N73"/>
    <mergeCell ref="A72:A73"/>
    <mergeCell ref="G72:G73"/>
    <mergeCell ref="I72:I73"/>
    <mergeCell ref="J72:J73"/>
    <mergeCell ref="K72:K73"/>
    <mergeCell ref="L72:L73"/>
    <mergeCell ref="M72:M73"/>
    <mergeCell ref="L69:L70"/>
    <mergeCell ref="M69:M70"/>
    <mergeCell ref="N69:N70"/>
    <mergeCell ref="A81:A82"/>
    <mergeCell ref="G81:G82"/>
    <mergeCell ref="I81:I82"/>
    <mergeCell ref="J81:J82"/>
    <mergeCell ref="K81:K82"/>
    <mergeCell ref="L81:L82"/>
    <mergeCell ref="M81:M82"/>
    <mergeCell ref="L78:L79"/>
    <mergeCell ref="M78:M79"/>
    <mergeCell ref="N78:N79"/>
    <mergeCell ref="A78:A79"/>
    <mergeCell ref="G78:G79"/>
    <mergeCell ref="I78:I79"/>
    <mergeCell ref="J78:J79"/>
    <mergeCell ref="K78:K79"/>
    <mergeCell ref="A87:A88"/>
    <mergeCell ref="G87:G88"/>
    <mergeCell ref="I87:I88"/>
    <mergeCell ref="J87:J88"/>
    <mergeCell ref="K87:K88"/>
    <mergeCell ref="A84:A85"/>
    <mergeCell ref="G84:G85"/>
    <mergeCell ref="I84:I85"/>
    <mergeCell ref="J84:J85"/>
    <mergeCell ref="K84:K85"/>
    <mergeCell ref="L84:L85"/>
    <mergeCell ref="M84:M85"/>
    <mergeCell ref="N84:N85"/>
    <mergeCell ref="N81:N82"/>
    <mergeCell ref="H81:H82"/>
    <mergeCell ref="H84:H85"/>
    <mergeCell ref="A93:A94"/>
    <mergeCell ref="G93:G94"/>
    <mergeCell ref="I93:I94"/>
    <mergeCell ref="J93:J94"/>
    <mergeCell ref="K93:K94"/>
    <mergeCell ref="L93:L94"/>
    <mergeCell ref="M93:M94"/>
    <mergeCell ref="N93:N94"/>
    <mergeCell ref="N90:N91"/>
    <mergeCell ref="A90:A91"/>
    <mergeCell ref="G90:G91"/>
    <mergeCell ref="I90:I91"/>
    <mergeCell ref="J90:J91"/>
    <mergeCell ref="K90:K91"/>
    <mergeCell ref="L90:L91"/>
    <mergeCell ref="M90:M91"/>
    <mergeCell ref="L87:L88"/>
    <mergeCell ref="M87:M88"/>
    <mergeCell ref="N87:N88"/>
    <mergeCell ref="C93:C94"/>
    <mergeCell ref="H87:H88"/>
    <mergeCell ref="H90:H91"/>
    <mergeCell ref="H93:H94"/>
    <mergeCell ref="A99:A100"/>
    <mergeCell ref="G99:G100"/>
    <mergeCell ref="I99:I100"/>
    <mergeCell ref="J99:J100"/>
    <mergeCell ref="K99:K100"/>
    <mergeCell ref="L99:L100"/>
    <mergeCell ref="M99:M100"/>
    <mergeCell ref="L96:L97"/>
    <mergeCell ref="M96:M97"/>
    <mergeCell ref="N96:N97"/>
    <mergeCell ref="A96:A97"/>
    <mergeCell ref="G96:G97"/>
    <mergeCell ref="I96:I97"/>
    <mergeCell ref="J96:J97"/>
    <mergeCell ref="K96:K97"/>
    <mergeCell ref="A105:A106"/>
    <mergeCell ref="G105:G106"/>
    <mergeCell ref="I105:I106"/>
    <mergeCell ref="J105:J106"/>
    <mergeCell ref="K105:K106"/>
    <mergeCell ref="A102:A103"/>
    <mergeCell ref="G102:G103"/>
    <mergeCell ref="I102:I103"/>
    <mergeCell ref="J102:J103"/>
    <mergeCell ref="K102:K103"/>
    <mergeCell ref="L102:L103"/>
    <mergeCell ref="M102:M103"/>
    <mergeCell ref="N102:N103"/>
    <mergeCell ref="N99:N100"/>
    <mergeCell ref="C96:C97"/>
    <mergeCell ref="C99:C100"/>
    <mergeCell ref="C102:C103"/>
    <mergeCell ref="A113:A114"/>
    <mergeCell ref="G113:G114"/>
    <mergeCell ref="I113:I114"/>
    <mergeCell ref="J113:J114"/>
    <mergeCell ref="K113:K114"/>
    <mergeCell ref="L113:L114"/>
    <mergeCell ref="M113:M114"/>
    <mergeCell ref="N113:N114"/>
    <mergeCell ref="A108:A109"/>
    <mergeCell ref="G108:G109"/>
    <mergeCell ref="I108:I109"/>
    <mergeCell ref="J108:J109"/>
    <mergeCell ref="K108:K109"/>
    <mergeCell ref="L108:L109"/>
    <mergeCell ref="M108:M109"/>
    <mergeCell ref="L105:L106"/>
    <mergeCell ref="M105:M106"/>
    <mergeCell ref="N105:N106"/>
    <mergeCell ref="C105:C106"/>
    <mergeCell ref="A119:A120"/>
    <mergeCell ref="G119:G120"/>
    <mergeCell ref="I119:I120"/>
    <mergeCell ref="J119:J120"/>
    <mergeCell ref="K119:K120"/>
    <mergeCell ref="L119:L120"/>
    <mergeCell ref="M119:M120"/>
    <mergeCell ref="L116:L117"/>
    <mergeCell ref="M116:M117"/>
    <mergeCell ref="N116:N117"/>
    <mergeCell ref="A116:A117"/>
    <mergeCell ref="G116:G117"/>
    <mergeCell ref="I116:I117"/>
    <mergeCell ref="J116:J117"/>
    <mergeCell ref="K116:K117"/>
    <mergeCell ref="A125:A126"/>
    <mergeCell ref="G125:G126"/>
    <mergeCell ref="I125:I126"/>
    <mergeCell ref="J125:J126"/>
    <mergeCell ref="K125:K126"/>
    <mergeCell ref="A122:A123"/>
    <mergeCell ref="G122:G123"/>
    <mergeCell ref="I122:I123"/>
    <mergeCell ref="J122:J123"/>
    <mergeCell ref="K122:K123"/>
    <mergeCell ref="L122:L123"/>
    <mergeCell ref="M122:M123"/>
    <mergeCell ref="N122:N123"/>
    <mergeCell ref="N119:N120"/>
    <mergeCell ref="H125:H126"/>
    <mergeCell ref="A131:A132"/>
    <mergeCell ref="G131:G132"/>
    <mergeCell ref="I131:I132"/>
    <mergeCell ref="J131:J132"/>
    <mergeCell ref="K131:K132"/>
    <mergeCell ref="L131:L132"/>
    <mergeCell ref="M131:M132"/>
    <mergeCell ref="N131:N132"/>
    <mergeCell ref="N128:N129"/>
    <mergeCell ref="A128:A129"/>
    <mergeCell ref="G128:G129"/>
    <mergeCell ref="I128:I129"/>
    <mergeCell ref="J128:J129"/>
    <mergeCell ref="K128:K129"/>
    <mergeCell ref="L128:L129"/>
    <mergeCell ref="M128:M129"/>
    <mergeCell ref="L125:L126"/>
    <mergeCell ref="M125:M126"/>
    <mergeCell ref="N125:N126"/>
    <mergeCell ref="A137:A138"/>
    <mergeCell ref="G137:G138"/>
    <mergeCell ref="I137:I138"/>
    <mergeCell ref="J137:J138"/>
    <mergeCell ref="K137:K138"/>
    <mergeCell ref="L137:L138"/>
    <mergeCell ref="M137:M138"/>
    <mergeCell ref="L134:L135"/>
    <mergeCell ref="M134:M135"/>
    <mergeCell ref="N134:N135"/>
    <mergeCell ref="A134:A135"/>
    <mergeCell ref="G134:G135"/>
    <mergeCell ref="I134:I135"/>
    <mergeCell ref="J134:J135"/>
    <mergeCell ref="K134:K135"/>
    <mergeCell ref="A143:A144"/>
    <mergeCell ref="G143:G144"/>
    <mergeCell ref="I143:I144"/>
    <mergeCell ref="J143:J144"/>
    <mergeCell ref="K143:K144"/>
    <mergeCell ref="A140:A141"/>
    <mergeCell ref="G140:G141"/>
    <mergeCell ref="I140:I141"/>
    <mergeCell ref="J140:J141"/>
    <mergeCell ref="K140:K141"/>
    <mergeCell ref="L140:L141"/>
    <mergeCell ref="M140:M141"/>
    <mergeCell ref="N140:N141"/>
    <mergeCell ref="N137:N138"/>
    <mergeCell ref="H140:H141"/>
    <mergeCell ref="A149:A150"/>
    <mergeCell ref="G149:G150"/>
    <mergeCell ref="I149:I150"/>
    <mergeCell ref="J149:J150"/>
    <mergeCell ref="K149:K150"/>
    <mergeCell ref="L149:L150"/>
    <mergeCell ref="M149:M150"/>
    <mergeCell ref="N149:N150"/>
    <mergeCell ref="N146:N147"/>
    <mergeCell ref="A146:A147"/>
    <mergeCell ref="G146:G147"/>
    <mergeCell ref="I146:I147"/>
    <mergeCell ref="J146:J147"/>
    <mergeCell ref="K146:K147"/>
    <mergeCell ref="L146:L147"/>
    <mergeCell ref="M146:M147"/>
    <mergeCell ref="L143:L144"/>
    <mergeCell ref="M143:M144"/>
    <mergeCell ref="N143:N144"/>
    <mergeCell ref="H143:H144"/>
    <mergeCell ref="H146:H147"/>
    <mergeCell ref="H149:H150"/>
    <mergeCell ref="A155:A156"/>
    <mergeCell ref="G155:G156"/>
    <mergeCell ref="I155:I156"/>
    <mergeCell ref="J155:J156"/>
    <mergeCell ref="K155:K156"/>
    <mergeCell ref="L155:L156"/>
    <mergeCell ref="M155:M156"/>
    <mergeCell ref="L152:L153"/>
    <mergeCell ref="M152:M153"/>
    <mergeCell ref="N152:N153"/>
    <mergeCell ref="A152:A153"/>
    <mergeCell ref="G152:G153"/>
    <mergeCell ref="I152:I153"/>
    <mergeCell ref="J152:J153"/>
    <mergeCell ref="K152:K153"/>
    <mergeCell ref="A163:A164"/>
    <mergeCell ref="G163:G164"/>
    <mergeCell ref="I163:I164"/>
    <mergeCell ref="J163:J164"/>
    <mergeCell ref="K163:K164"/>
    <mergeCell ref="A160:A161"/>
    <mergeCell ref="G160:G161"/>
    <mergeCell ref="I160:I161"/>
    <mergeCell ref="J160:J161"/>
    <mergeCell ref="K160:K161"/>
    <mergeCell ref="L160:L161"/>
    <mergeCell ref="M160:M161"/>
    <mergeCell ref="N160:N161"/>
    <mergeCell ref="N155:N156"/>
    <mergeCell ref="H152:H153"/>
    <mergeCell ref="H155:H156"/>
    <mergeCell ref="H160:H161"/>
    <mergeCell ref="A169:A170"/>
    <mergeCell ref="G169:G170"/>
    <mergeCell ref="I169:I170"/>
    <mergeCell ref="J169:J170"/>
    <mergeCell ref="K169:K170"/>
    <mergeCell ref="L169:L170"/>
    <mergeCell ref="M169:M170"/>
    <mergeCell ref="N169:N170"/>
    <mergeCell ref="N166:N167"/>
    <mergeCell ref="A166:A167"/>
    <mergeCell ref="G166:G167"/>
    <mergeCell ref="I166:I167"/>
    <mergeCell ref="J166:J167"/>
    <mergeCell ref="K166:K167"/>
    <mergeCell ref="L166:L167"/>
    <mergeCell ref="M166:M167"/>
    <mergeCell ref="L163:L164"/>
    <mergeCell ref="M163:M164"/>
    <mergeCell ref="N163:N164"/>
    <mergeCell ref="C166:C167"/>
    <mergeCell ref="C169:C170"/>
    <mergeCell ref="H163:H164"/>
    <mergeCell ref="H166:H167"/>
    <mergeCell ref="H169:H170"/>
    <mergeCell ref="A175:A176"/>
    <mergeCell ref="G175:G176"/>
    <mergeCell ref="I175:I176"/>
    <mergeCell ref="J175:J176"/>
    <mergeCell ref="K175:K176"/>
    <mergeCell ref="L175:L176"/>
    <mergeCell ref="M175:M176"/>
    <mergeCell ref="L172:L173"/>
    <mergeCell ref="M172:M173"/>
    <mergeCell ref="N172:N173"/>
    <mergeCell ref="A172:A173"/>
    <mergeCell ref="G172:G173"/>
    <mergeCell ref="I172:I173"/>
    <mergeCell ref="J172:J173"/>
    <mergeCell ref="K172:K173"/>
    <mergeCell ref="A181:A182"/>
    <mergeCell ref="G181:G182"/>
    <mergeCell ref="I181:I182"/>
    <mergeCell ref="J181:J182"/>
    <mergeCell ref="K181:K182"/>
    <mergeCell ref="A178:A179"/>
    <mergeCell ref="G178:G179"/>
    <mergeCell ref="I178:I179"/>
    <mergeCell ref="J178:J179"/>
    <mergeCell ref="K178:K179"/>
    <mergeCell ref="L178:L179"/>
    <mergeCell ref="M178:M179"/>
    <mergeCell ref="N178:N179"/>
    <mergeCell ref="N175:N176"/>
    <mergeCell ref="H181:H182"/>
    <mergeCell ref="C172:C173"/>
    <mergeCell ref="C175:C176"/>
    <mergeCell ref="A187:A188"/>
    <mergeCell ref="G187:G188"/>
    <mergeCell ref="I187:I188"/>
    <mergeCell ref="J187:J188"/>
    <mergeCell ref="K187:K188"/>
    <mergeCell ref="L187:L188"/>
    <mergeCell ref="M187:M188"/>
    <mergeCell ref="N187:N188"/>
    <mergeCell ref="N184:N185"/>
    <mergeCell ref="A184:A185"/>
    <mergeCell ref="G184:G185"/>
    <mergeCell ref="I184:I185"/>
    <mergeCell ref="J184:J185"/>
    <mergeCell ref="K184:K185"/>
    <mergeCell ref="L184:L185"/>
    <mergeCell ref="M184:M185"/>
    <mergeCell ref="L181:L182"/>
    <mergeCell ref="M181:M182"/>
    <mergeCell ref="N181:N182"/>
    <mergeCell ref="C184:C185"/>
    <mergeCell ref="C187:C188"/>
    <mergeCell ref="A193:A194"/>
    <mergeCell ref="G193:G194"/>
    <mergeCell ref="I193:I194"/>
    <mergeCell ref="J193:J194"/>
    <mergeCell ref="K193:K194"/>
    <mergeCell ref="L193:L194"/>
    <mergeCell ref="M193:M194"/>
    <mergeCell ref="L190:L191"/>
    <mergeCell ref="M190:M191"/>
    <mergeCell ref="N190:N191"/>
    <mergeCell ref="A190:A191"/>
    <mergeCell ref="G190:G191"/>
    <mergeCell ref="I190:I191"/>
    <mergeCell ref="J190:J191"/>
    <mergeCell ref="K190:K191"/>
    <mergeCell ref="A199:A200"/>
    <mergeCell ref="G199:G200"/>
    <mergeCell ref="I199:I200"/>
    <mergeCell ref="J199:J200"/>
    <mergeCell ref="K199:K200"/>
    <mergeCell ref="A196:A197"/>
    <mergeCell ref="G196:G197"/>
    <mergeCell ref="I196:I197"/>
    <mergeCell ref="J196:J197"/>
    <mergeCell ref="K196:K197"/>
    <mergeCell ref="L196:L197"/>
    <mergeCell ref="M196:M197"/>
    <mergeCell ref="N196:N197"/>
    <mergeCell ref="N193:N194"/>
    <mergeCell ref="C190:C191"/>
    <mergeCell ref="C193:C194"/>
    <mergeCell ref="C196:C197"/>
    <mergeCell ref="A207:A208"/>
    <mergeCell ref="G207:G208"/>
    <mergeCell ref="I207:I208"/>
    <mergeCell ref="J207:J208"/>
    <mergeCell ref="K207:K208"/>
    <mergeCell ref="L207:L208"/>
    <mergeCell ref="M207:M208"/>
    <mergeCell ref="N207:N208"/>
    <mergeCell ref="N204:N205"/>
    <mergeCell ref="A204:A205"/>
    <mergeCell ref="G204:G205"/>
    <mergeCell ref="I204:I205"/>
    <mergeCell ref="J204:J205"/>
    <mergeCell ref="K204:K205"/>
    <mergeCell ref="L204:L205"/>
    <mergeCell ref="M204:M205"/>
    <mergeCell ref="L199:L200"/>
    <mergeCell ref="M199:M200"/>
    <mergeCell ref="N199:N200"/>
    <mergeCell ref="C199:C200"/>
    <mergeCell ref="A213:A214"/>
    <mergeCell ref="G213:G214"/>
    <mergeCell ref="I213:I214"/>
    <mergeCell ref="J213:J214"/>
    <mergeCell ref="K213:K214"/>
    <mergeCell ref="L213:L214"/>
    <mergeCell ref="M213:M214"/>
    <mergeCell ref="L210:L211"/>
    <mergeCell ref="M210:M211"/>
    <mergeCell ref="N210:N211"/>
    <mergeCell ref="A210:A211"/>
    <mergeCell ref="G210:G211"/>
    <mergeCell ref="I210:I211"/>
    <mergeCell ref="J210:J211"/>
    <mergeCell ref="K210:K211"/>
    <mergeCell ref="A219:A220"/>
    <mergeCell ref="G219:G220"/>
    <mergeCell ref="I219:I220"/>
    <mergeCell ref="J219:J220"/>
    <mergeCell ref="K219:K220"/>
    <mergeCell ref="A216:A217"/>
    <mergeCell ref="G216:G217"/>
    <mergeCell ref="I216:I217"/>
    <mergeCell ref="J216:J217"/>
    <mergeCell ref="K216:K217"/>
    <mergeCell ref="L216:L217"/>
    <mergeCell ref="M216:M217"/>
    <mergeCell ref="N216:N217"/>
    <mergeCell ref="N213:N214"/>
    <mergeCell ref="A225:A226"/>
    <mergeCell ref="G225:G226"/>
    <mergeCell ref="I225:I226"/>
    <mergeCell ref="J225:J226"/>
    <mergeCell ref="K225:K226"/>
    <mergeCell ref="L225:L226"/>
    <mergeCell ref="M225:M226"/>
    <mergeCell ref="N225:N226"/>
    <mergeCell ref="N222:N223"/>
    <mergeCell ref="A222:A223"/>
    <mergeCell ref="G222:G223"/>
    <mergeCell ref="I222:I223"/>
    <mergeCell ref="J222:J223"/>
    <mergeCell ref="K222:K223"/>
    <mergeCell ref="L222:L223"/>
    <mergeCell ref="M222:M223"/>
    <mergeCell ref="L219:L220"/>
    <mergeCell ref="M219:M220"/>
    <mergeCell ref="N219:N220"/>
    <mergeCell ref="A231:A232"/>
    <mergeCell ref="G231:G232"/>
    <mergeCell ref="I231:I232"/>
    <mergeCell ref="J231:J232"/>
    <mergeCell ref="K231:K232"/>
    <mergeCell ref="L231:L232"/>
    <mergeCell ref="M231:M232"/>
    <mergeCell ref="L228:L229"/>
    <mergeCell ref="M228:M229"/>
    <mergeCell ref="N228:N229"/>
    <mergeCell ref="A228:A229"/>
    <mergeCell ref="G228:G229"/>
    <mergeCell ref="I228:I229"/>
    <mergeCell ref="J228:J229"/>
    <mergeCell ref="K228:K229"/>
    <mergeCell ref="A237:A238"/>
    <mergeCell ref="G237:G238"/>
    <mergeCell ref="I237:I238"/>
    <mergeCell ref="J237:J238"/>
    <mergeCell ref="K237:K238"/>
    <mergeCell ref="A234:A235"/>
    <mergeCell ref="G234:G235"/>
    <mergeCell ref="I234:I235"/>
    <mergeCell ref="J234:J235"/>
    <mergeCell ref="K234:K235"/>
    <mergeCell ref="L234:L235"/>
    <mergeCell ref="M234:M235"/>
    <mergeCell ref="N234:N235"/>
    <mergeCell ref="N231:N232"/>
    <mergeCell ref="H237:H238"/>
    <mergeCell ref="H228:H229"/>
    <mergeCell ref="H231:H232"/>
    <mergeCell ref="A245:A246"/>
    <mergeCell ref="G245:G246"/>
    <mergeCell ref="I245:I246"/>
    <mergeCell ref="J245:J246"/>
    <mergeCell ref="K245:K246"/>
    <mergeCell ref="L245:L246"/>
    <mergeCell ref="M245:M246"/>
    <mergeCell ref="N245:N246"/>
    <mergeCell ref="N240:N241"/>
    <mergeCell ref="A240:A241"/>
    <mergeCell ref="G240:G241"/>
    <mergeCell ref="I240:I241"/>
    <mergeCell ref="J240:J241"/>
    <mergeCell ref="K240:K241"/>
    <mergeCell ref="L240:L241"/>
    <mergeCell ref="M240:M241"/>
    <mergeCell ref="L237:L238"/>
    <mergeCell ref="M237:M238"/>
    <mergeCell ref="N237:N238"/>
    <mergeCell ref="A251:A252"/>
    <mergeCell ref="G251:G252"/>
    <mergeCell ref="I251:I252"/>
    <mergeCell ref="J251:J252"/>
    <mergeCell ref="K251:K252"/>
    <mergeCell ref="L251:L252"/>
    <mergeCell ref="M251:M252"/>
    <mergeCell ref="L248:L249"/>
    <mergeCell ref="M248:M249"/>
    <mergeCell ref="N248:N249"/>
    <mergeCell ref="A248:A249"/>
    <mergeCell ref="G248:G249"/>
    <mergeCell ref="I248:I249"/>
    <mergeCell ref="J248:J249"/>
    <mergeCell ref="K248:K249"/>
    <mergeCell ref="A257:A258"/>
    <mergeCell ref="G257:G258"/>
    <mergeCell ref="I257:I258"/>
    <mergeCell ref="J257:J258"/>
    <mergeCell ref="K257:K258"/>
    <mergeCell ref="A254:A255"/>
    <mergeCell ref="G254:G255"/>
    <mergeCell ref="I254:I255"/>
    <mergeCell ref="J254:J255"/>
    <mergeCell ref="K254:K255"/>
    <mergeCell ref="L254:L255"/>
    <mergeCell ref="M254:M255"/>
    <mergeCell ref="N254:N255"/>
    <mergeCell ref="N251:N252"/>
    <mergeCell ref="A263:A264"/>
    <mergeCell ref="G263:G264"/>
    <mergeCell ref="I263:I264"/>
    <mergeCell ref="J263:J264"/>
    <mergeCell ref="K263:K264"/>
    <mergeCell ref="L263:L264"/>
    <mergeCell ref="M263:M264"/>
    <mergeCell ref="N263:N264"/>
    <mergeCell ref="N260:N261"/>
    <mergeCell ref="A260:A261"/>
    <mergeCell ref="G260:G261"/>
    <mergeCell ref="I260:I261"/>
    <mergeCell ref="J260:J261"/>
    <mergeCell ref="K260:K261"/>
    <mergeCell ref="L260:L261"/>
    <mergeCell ref="M260:M261"/>
    <mergeCell ref="L257:L258"/>
    <mergeCell ref="M257:M258"/>
    <mergeCell ref="N257:N258"/>
    <mergeCell ref="A269:A270"/>
    <mergeCell ref="G269:G270"/>
    <mergeCell ref="I269:I270"/>
    <mergeCell ref="J269:J270"/>
    <mergeCell ref="K269:K270"/>
    <mergeCell ref="L269:L270"/>
    <mergeCell ref="M269:M270"/>
    <mergeCell ref="L266:L267"/>
    <mergeCell ref="M266:M267"/>
    <mergeCell ref="N266:N267"/>
    <mergeCell ref="A266:A267"/>
    <mergeCell ref="G266:G267"/>
    <mergeCell ref="I266:I267"/>
    <mergeCell ref="J266:J267"/>
    <mergeCell ref="K266:K267"/>
    <mergeCell ref="A275:A276"/>
    <mergeCell ref="G275:G276"/>
    <mergeCell ref="I275:I276"/>
    <mergeCell ref="J275:J276"/>
    <mergeCell ref="K275:K276"/>
    <mergeCell ref="A272:A273"/>
    <mergeCell ref="G272:G273"/>
    <mergeCell ref="I272:I273"/>
    <mergeCell ref="J272:J273"/>
    <mergeCell ref="K272:K273"/>
    <mergeCell ref="L272:L273"/>
    <mergeCell ref="M272:M273"/>
    <mergeCell ref="N272:N273"/>
    <mergeCell ref="N269:N270"/>
    <mergeCell ref="A283:A284"/>
    <mergeCell ref="G283:G284"/>
    <mergeCell ref="I283:I284"/>
    <mergeCell ref="J283:J284"/>
    <mergeCell ref="K283:K284"/>
    <mergeCell ref="L283:L284"/>
    <mergeCell ref="M283:M284"/>
    <mergeCell ref="N283:N284"/>
    <mergeCell ref="N278:N279"/>
    <mergeCell ref="A278:A279"/>
    <mergeCell ref="G278:G279"/>
    <mergeCell ref="I278:I279"/>
    <mergeCell ref="J278:J279"/>
    <mergeCell ref="K278:K279"/>
    <mergeCell ref="L278:L279"/>
    <mergeCell ref="M278:M279"/>
    <mergeCell ref="L275:L276"/>
    <mergeCell ref="M275:M276"/>
    <mergeCell ref="N275:N276"/>
    <mergeCell ref="C278:C279"/>
    <mergeCell ref="C283:C284"/>
    <mergeCell ref="A289:A290"/>
    <mergeCell ref="G289:G290"/>
    <mergeCell ref="I289:I290"/>
    <mergeCell ref="J289:J290"/>
    <mergeCell ref="K289:K290"/>
    <mergeCell ref="L289:L290"/>
    <mergeCell ref="M289:M290"/>
    <mergeCell ref="L286:L287"/>
    <mergeCell ref="M286:M287"/>
    <mergeCell ref="N286:N287"/>
    <mergeCell ref="A286:A287"/>
    <mergeCell ref="G286:G287"/>
    <mergeCell ref="I286:I287"/>
    <mergeCell ref="J286:J287"/>
    <mergeCell ref="K286:K287"/>
    <mergeCell ref="A295:A296"/>
    <mergeCell ref="G295:G296"/>
    <mergeCell ref="I295:I296"/>
    <mergeCell ref="J295:J296"/>
    <mergeCell ref="K295:K296"/>
    <mergeCell ref="A292:A293"/>
    <mergeCell ref="G292:G293"/>
    <mergeCell ref="I292:I293"/>
    <mergeCell ref="J292:J293"/>
    <mergeCell ref="K292:K293"/>
    <mergeCell ref="L292:L293"/>
    <mergeCell ref="M292:M293"/>
    <mergeCell ref="N292:N293"/>
    <mergeCell ref="N289:N290"/>
    <mergeCell ref="H295:H296"/>
    <mergeCell ref="C286:C287"/>
    <mergeCell ref="C289:C290"/>
    <mergeCell ref="A301:A302"/>
    <mergeCell ref="G301:G302"/>
    <mergeCell ref="I301:I302"/>
    <mergeCell ref="J301:J302"/>
    <mergeCell ref="K301:K302"/>
    <mergeCell ref="L301:L302"/>
    <mergeCell ref="M301:M302"/>
    <mergeCell ref="N301:N302"/>
    <mergeCell ref="N298:N299"/>
    <mergeCell ref="A298:A299"/>
    <mergeCell ref="G298:G299"/>
    <mergeCell ref="I298:I299"/>
    <mergeCell ref="J298:J299"/>
    <mergeCell ref="K298:K299"/>
    <mergeCell ref="L298:L299"/>
    <mergeCell ref="M298:M299"/>
    <mergeCell ref="L295:L296"/>
    <mergeCell ref="M295:M296"/>
    <mergeCell ref="N295:N296"/>
    <mergeCell ref="C298:C299"/>
    <mergeCell ref="C301:C302"/>
    <mergeCell ref="A307:A308"/>
    <mergeCell ref="G307:G308"/>
    <mergeCell ref="I307:I308"/>
    <mergeCell ref="J307:J308"/>
    <mergeCell ref="K307:K308"/>
    <mergeCell ref="L307:L308"/>
    <mergeCell ref="M307:M308"/>
    <mergeCell ref="L304:L305"/>
    <mergeCell ref="M304:M305"/>
    <mergeCell ref="N304:N305"/>
    <mergeCell ref="A304:A305"/>
    <mergeCell ref="G304:G305"/>
    <mergeCell ref="I304:I305"/>
    <mergeCell ref="J304:J305"/>
    <mergeCell ref="K304:K305"/>
    <mergeCell ref="A313:A314"/>
    <mergeCell ref="G313:G314"/>
    <mergeCell ref="I313:I314"/>
    <mergeCell ref="J313:J314"/>
    <mergeCell ref="K313:K314"/>
    <mergeCell ref="A310:A311"/>
    <mergeCell ref="G310:G311"/>
    <mergeCell ref="I310:I311"/>
    <mergeCell ref="J310:J311"/>
    <mergeCell ref="K310:K311"/>
    <mergeCell ref="L310:L311"/>
    <mergeCell ref="M310:M311"/>
    <mergeCell ref="N310:N311"/>
    <mergeCell ref="N307:N308"/>
    <mergeCell ref="C304:C305"/>
    <mergeCell ref="C307:C308"/>
    <mergeCell ref="C310:C311"/>
    <mergeCell ref="A321:A322"/>
    <mergeCell ref="G321:G322"/>
    <mergeCell ref="I321:I322"/>
    <mergeCell ref="J321:J322"/>
    <mergeCell ref="K321:K322"/>
    <mergeCell ref="L321:L322"/>
    <mergeCell ref="M321:M322"/>
    <mergeCell ref="N321:N322"/>
    <mergeCell ref="N318:N319"/>
    <mergeCell ref="A318:A319"/>
    <mergeCell ref="G318:G319"/>
    <mergeCell ref="I318:I319"/>
    <mergeCell ref="J318:J319"/>
    <mergeCell ref="K318:K319"/>
    <mergeCell ref="L318:L319"/>
    <mergeCell ref="M318:M319"/>
    <mergeCell ref="L313:L314"/>
    <mergeCell ref="M313:M314"/>
    <mergeCell ref="N313:N314"/>
    <mergeCell ref="C313:C314"/>
    <mergeCell ref="A327:A328"/>
    <mergeCell ref="G327:G328"/>
    <mergeCell ref="I327:I328"/>
    <mergeCell ref="J327:J328"/>
    <mergeCell ref="K327:K328"/>
    <mergeCell ref="L327:L328"/>
    <mergeCell ref="M327:M328"/>
    <mergeCell ref="L324:L325"/>
    <mergeCell ref="M324:M325"/>
    <mergeCell ref="N324:N325"/>
    <mergeCell ref="A324:A325"/>
    <mergeCell ref="G324:G325"/>
    <mergeCell ref="I324:I325"/>
    <mergeCell ref="J324:J325"/>
    <mergeCell ref="K324:K325"/>
    <mergeCell ref="A333:A334"/>
    <mergeCell ref="G333:G334"/>
    <mergeCell ref="I333:I334"/>
    <mergeCell ref="J333:J334"/>
    <mergeCell ref="K333:K334"/>
    <mergeCell ref="A330:A331"/>
    <mergeCell ref="G330:G331"/>
    <mergeCell ref="I330:I331"/>
    <mergeCell ref="J330:J331"/>
    <mergeCell ref="K330:K331"/>
    <mergeCell ref="L330:L331"/>
    <mergeCell ref="M330:M331"/>
    <mergeCell ref="N330:N331"/>
    <mergeCell ref="N327:N328"/>
    <mergeCell ref="A339:A340"/>
    <mergeCell ref="G339:G340"/>
    <mergeCell ref="I339:I340"/>
    <mergeCell ref="J339:J340"/>
    <mergeCell ref="K339:K340"/>
    <mergeCell ref="L339:L340"/>
    <mergeCell ref="M339:M340"/>
    <mergeCell ref="N339:N340"/>
    <mergeCell ref="N336:N337"/>
    <mergeCell ref="A336:A337"/>
    <mergeCell ref="G336:G337"/>
    <mergeCell ref="I336:I337"/>
    <mergeCell ref="J336:J337"/>
    <mergeCell ref="K336:K337"/>
    <mergeCell ref="L336:L337"/>
    <mergeCell ref="M336:M337"/>
    <mergeCell ref="L333:L334"/>
    <mergeCell ref="M333:M334"/>
    <mergeCell ref="N333:N334"/>
    <mergeCell ref="A345:A346"/>
    <mergeCell ref="G345:G346"/>
    <mergeCell ref="I345:I346"/>
    <mergeCell ref="J345:J346"/>
    <mergeCell ref="K345:K346"/>
    <mergeCell ref="L345:L346"/>
    <mergeCell ref="M345:M346"/>
    <mergeCell ref="L342:L343"/>
    <mergeCell ref="M342:M343"/>
    <mergeCell ref="N342:N343"/>
    <mergeCell ref="A342:A343"/>
    <mergeCell ref="G342:G343"/>
    <mergeCell ref="I342:I343"/>
    <mergeCell ref="J342:J343"/>
    <mergeCell ref="K342:K343"/>
    <mergeCell ref="A353:A354"/>
    <mergeCell ref="G353:G354"/>
    <mergeCell ref="I353:I354"/>
    <mergeCell ref="J353:J354"/>
    <mergeCell ref="K353:K354"/>
    <mergeCell ref="A350:A351"/>
    <mergeCell ref="G350:G351"/>
    <mergeCell ref="I350:I351"/>
    <mergeCell ref="J350:J351"/>
    <mergeCell ref="K350:K351"/>
    <mergeCell ref="L350:L351"/>
    <mergeCell ref="M350:M351"/>
    <mergeCell ref="N350:N351"/>
    <mergeCell ref="N345:N346"/>
    <mergeCell ref="H353:H354"/>
    <mergeCell ref="H350:H351"/>
    <mergeCell ref="A359:A360"/>
    <mergeCell ref="G359:G360"/>
    <mergeCell ref="I359:I360"/>
    <mergeCell ref="J359:J360"/>
    <mergeCell ref="K359:K360"/>
    <mergeCell ref="L359:L360"/>
    <mergeCell ref="M359:M360"/>
    <mergeCell ref="N359:N360"/>
    <mergeCell ref="N356:N357"/>
    <mergeCell ref="A356:A357"/>
    <mergeCell ref="G356:G357"/>
    <mergeCell ref="I356:I357"/>
    <mergeCell ref="J356:J357"/>
    <mergeCell ref="K356:K357"/>
    <mergeCell ref="L356:L357"/>
    <mergeCell ref="M356:M357"/>
    <mergeCell ref="L353:L354"/>
    <mergeCell ref="M353:M354"/>
    <mergeCell ref="N353:N354"/>
    <mergeCell ref="H356:H357"/>
    <mergeCell ref="H359:H360"/>
    <mergeCell ref="A365:A366"/>
    <mergeCell ref="G365:G366"/>
    <mergeCell ref="I365:I366"/>
    <mergeCell ref="J365:J366"/>
    <mergeCell ref="K365:K366"/>
    <mergeCell ref="L365:L366"/>
    <mergeCell ref="M365:M366"/>
    <mergeCell ref="L362:L363"/>
    <mergeCell ref="M362:M363"/>
    <mergeCell ref="N362:N363"/>
    <mergeCell ref="A362:A363"/>
    <mergeCell ref="G362:G363"/>
    <mergeCell ref="I362:I363"/>
    <mergeCell ref="J362:J363"/>
    <mergeCell ref="K362:K363"/>
    <mergeCell ref="A371:A372"/>
    <mergeCell ref="G371:G372"/>
    <mergeCell ref="I371:I372"/>
    <mergeCell ref="J371:J372"/>
    <mergeCell ref="K371:K372"/>
    <mergeCell ref="A368:A369"/>
    <mergeCell ref="G368:G369"/>
    <mergeCell ref="I368:I369"/>
    <mergeCell ref="J368:J369"/>
    <mergeCell ref="K368:K369"/>
    <mergeCell ref="L368:L369"/>
    <mergeCell ref="M368:M369"/>
    <mergeCell ref="N368:N369"/>
    <mergeCell ref="N365:N366"/>
    <mergeCell ref="H362:H363"/>
    <mergeCell ref="H365:H366"/>
    <mergeCell ref="H368:H369"/>
    <mergeCell ref="A379:A380"/>
    <mergeCell ref="G379:G380"/>
    <mergeCell ref="I379:I380"/>
    <mergeCell ref="J379:J380"/>
    <mergeCell ref="K379:K380"/>
    <mergeCell ref="L379:L380"/>
    <mergeCell ref="M379:M380"/>
    <mergeCell ref="N379:N380"/>
    <mergeCell ref="N374:N375"/>
    <mergeCell ref="A374:A375"/>
    <mergeCell ref="G374:G375"/>
    <mergeCell ref="I374:I375"/>
    <mergeCell ref="J374:J375"/>
    <mergeCell ref="K374:K375"/>
    <mergeCell ref="L374:L375"/>
    <mergeCell ref="M374:M375"/>
    <mergeCell ref="L371:L372"/>
    <mergeCell ref="M371:M372"/>
    <mergeCell ref="N371:N372"/>
    <mergeCell ref="H371:H372"/>
    <mergeCell ref="H374:H375"/>
    <mergeCell ref="H379:H380"/>
    <mergeCell ref="A385:A386"/>
    <mergeCell ref="G385:G386"/>
    <mergeCell ref="I385:I386"/>
    <mergeCell ref="J385:J386"/>
    <mergeCell ref="K385:K386"/>
    <mergeCell ref="L385:L386"/>
    <mergeCell ref="M385:M386"/>
    <mergeCell ref="L382:L383"/>
    <mergeCell ref="M382:M383"/>
    <mergeCell ref="N382:N383"/>
    <mergeCell ref="A382:A383"/>
    <mergeCell ref="G382:G383"/>
    <mergeCell ref="I382:I383"/>
    <mergeCell ref="J382:J383"/>
    <mergeCell ref="K382:K383"/>
    <mergeCell ref="A391:A392"/>
    <mergeCell ref="G391:G392"/>
    <mergeCell ref="I391:I392"/>
    <mergeCell ref="J391:J392"/>
    <mergeCell ref="K391:K392"/>
    <mergeCell ref="A388:A389"/>
    <mergeCell ref="G388:G389"/>
    <mergeCell ref="I388:I389"/>
    <mergeCell ref="J388:J389"/>
    <mergeCell ref="K388:K389"/>
    <mergeCell ref="L388:L389"/>
    <mergeCell ref="M388:M389"/>
    <mergeCell ref="N388:N389"/>
    <mergeCell ref="N385:N386"/>
    <mergeCell ref="H382:H383"/>
    <mergeCell ref="H385:H386"/>
    <mergeCell ref="H388:H389"/>
    <mergeCell ref="A397:A398"/>
    <mergeCell ref="G397:G398"/>
    <mergeCell ref="I397:I398"/>
    <mergeCell ref="J397:J398"/>
    <mergeCell ref="K397:K398"/>
    <mergeCell ref="L397:L398"/>
    <mergeCell ref="M397:M398"/>
    <mergeCell ref="N397:N398"/>
    <mergeCell ref="N394:N395"/>
    <mergeCell ref="A394:A395"/>
    <mergeCell ref="G394:G395"/>
    <mergeCell ref="I394:I395"/>
    <mergeCell ref="J394:J395"/>
    <mergeCell ref="K394:K395"/>
    <mergeCell ref="L394:L395"/>
    <mergeCell ref="M394:M395"/>
    <mergeCell ref="L391:L392"/>
    <mergeCell ref="M391:M392"/>
    <mergeCell ref="N391:N392"/>
    <mergeCell ref="C394:C395"/>
    <mergeCell ref="C397:C398"/>
    <mergeCell ref="H391:H392"/>
    <mergeCell ref="H394:H395"/>
    <mergeCell ref="H397:H398"/>
    <mergeCell ref="A405:A406"/>
    <mergeCell ref="G405:G406"/>
    <mergeCell ref="I405:I406"/>
    <mergeCell ref="J405:J406"/>
    <mergeCell ref="K405:K406"/>
    <mergeCell ref="L405:L406"/>
    <mergeCell ref="M405:M406"/>
    <mergeCell ref="L400:L401"/>
    <mergeCell ref="M400:M401"/>
    <mergeCell ref="N400:N401"/>
    <mergeCell ref="A400:A401"/>
    <mergeCell ref="G400:G401"/>
    <mergeCell ref="I400:I401"/>
    <mergeCell ref="J400:J401"/>
    <mergeCell ref="K400:K401"/>
    <mergeCell ref="A411:A412"/>
    <mergeCell ref="G411:G412"/>
    <mergeCell ref="I411:I412"/>
    <mergeCell ref="J411:J412"/>
    <mergeCell ref="K411:K412"/>
    <mergeCell ref="A408:A409"/>
    <mergeCell ref="G408:G409"/>
    <mergeCell ref="I408:I409"/>
    <mergeCell ref="J408:J409"/>
    <mergeCell ref="K408:K409"/>
    <mergeCell ref="L408:L409"/>
    <mergeCell ref="M408:M409"/>
    <mergeCell ref="N408:N409"/>
    <mergeCell ref="N405:N406"/>
    <mergeCell ref="H411:H412"/>
    <mergeCell ref="C400:C401"/>
    <mergeCell ref="C405:C406"/>
    <mergeCell ref="A417:A418"/>
    <mergeCell ref="G417:G418"/>
    <mergeCell ref="I417:I418"/>
    <mergeCell ref="J417:J418"/>
    <mergeCell ref="K417:K418"/>
    <mergeCell ref="L417:L418"/>
    <mergeCell ref="M417:M418"/>
    <mergeCell ref="N417:N418"/>
    <mergeCell ref="N414:N415"/>
    <mergeCell ref="A414:A415"/>
    <mergeCell ref="G414:G415"/>
    <mergeCell ref="I414:I415"/>
    <mergeCell ref="J414:J415"/>
    <mergeCell ref="K414:K415"/>
    <mergeCell ref="L414:L415"/>
    <mergeCell ref="M414:M415"/>
    <mergeCell ref="L411:L412"/>
    <mergeCell ref="M411:M412"/>
    <mergeCell ref="N411:N412"/>
    <mergeCell ref="C414:C415"/>
    <mergeCell ref="C417:C418"/>
    <mergeCell ref="A423:A424"/>
    <mergeCell ref="G423:G424"/>
    <mergeCell ref="I423:I424"/>
    <mergeCell ref="J423:J424"/>
    <mergeCell ref="K423:K424"/>
    <mergeCell ref="L423:L424"/>
    <mergeCell ref="M423:M424"/>
    <mergeCell ref="L420:L421"/>
    <mergeCell ref="M420:M421"/>
    <mergeCell ref="N420:N421"/>
    <mergeCell ref="A420:A421"/>
    <mergeCell ref="G420:G421"/>
    <mergeCell ref="I420:I421"/>
    <mergeCell ref="J420:J421"/>
    <mergeCell ref="K420:K421"/>
    <mergeCell ref="A431:A432"/>
    <mergeCell ref="G431:G432"/>
    <mergeCell ref="I431:I432"/>
    <mergeCell ref="J431:J432"/>
    <mergeCell ref="K431:K432"/>
    <mergeCell ref="A428:A429"/>
    <mergeCell ref="G428:G429"/>
    <mergeCell ref="I428:I429"/>
    <mergeCell ref="J428:J429"/>
    <mergeCell ref="K428:K429"/>
    <mergeCell ref="L428:L429"/>
    <mergeCell ref="M428:M429"/>
    <mergeCell ref="N428:N429"/>
    <mergeCell ref="N423:N424"/>
    <mergeCell ref="C420:C421"/>
    <mergeCell ref="C423:C424"/>
    <mergeCell ref="C428:C429"/>
    <mergeCell ref="A437:A438"/>
    <mergeCell ref="G437:G438"/>
    <mergeCell ref="I437:I438"/>
    <mergeCell ref="J437:J438"/>
    <mergeCell ref="K437:K438"/>
    <mergeCell ref="L437:L438"/>
    <mergeCell ref="M437:M438"/>
    <mergeCell ref="N437:N438"/>
    <mergeCell ref="N434:N435"/>
    <mergeCell ref="A434:A435"/>
    <mergeCell ref="G434:G435"/>
    <mergeCell ref="I434:I435"/>
    <mergeCell ref="J434:J435"/>
    <mergeCell ref="K434:K435"/>
    <mergeCell ref="L434:L435"/>
    <mergeCell ref="M434:M435"/>
    <mergeCell ref="L431:L432"/>
    <mergeCell ref="M431:M432"/>
    <mergeCell ref="N431:N432"/>
    <mergeCell ref="C431:C432"/>
    <mergeCell ref="A443:A444"/>
    <mergeCell ref="G443:G444"/>
    <mergeCell ref="I443:I444"/>
    <mergeCell ref="J443:J444"/>
    <mergeCell ref="K443:K444"/>
    <mergeCell ref="L443:L444"/>
    <mergeCell ref="M443:M444"/>
    <mergeCell ref="L440:L441"/>
    <mergeCell ref="M440:M441"/>
    <mergeCell ref="N440:N441"/>
    <mergeCell ref="A440:A441"/>
    <mergeCell ref="G440:G441"/>
    <mergeCell ref="I440:I441"/>
    <mergeCell ref="J440:J441"/>
    <mergeCell ref="K440:K441"/>
    <mergeCell ref="A451:A452"/>
    <mergeCell ref="G451:G452"/>
    <mergeCell ref="I451:I452"/>
    <mergeCell ref="J451:J452"/>
    <mergeCell ref="K451:K452"/>
    <mergeCell ref="A448:A449"/>
    <mergeCell ref="G448:G449"/>
    <mergeCell ref="I448:I449"/>
    <mergeCell ref="J448:J449"/>
    <mergeCell ref="K448:K449"/>
    <mergeCell ref="L448:L449"/>
    <mergeCell ref="M448:M449"/>
    <mergeCell ref="N448:N449"/>
    <mergeCell ref="N443:N444"/>
    <mergeCell ref="A457:A458"/>
    <mergeCell ref="G457:G458"/>
    <mergeCell ref="I457:I458"/>
    <mergeCell ref="J457:J458"/>
    <mergeCell ref="K457:K458"/>
    <mergeCell ref="L457:L458"/>
    <mergeCell ref="M457:M458"/>
    <mergeCell ref="N457:N458"/>
    <mergeCell ref="N454:N455"/>
    <mergeCell ref="A454:A455"/>
    <mergeCell ref="G454:G455"/>
    <mergeCell ref="I454:I455"/>
    <mergeCell ref="J454:J455"/>
    <mergeCell ref="K454:K455"/>
    <mergeCell ref="L454:L455"/>
    <mergeCell ref="M454:M455"/>
    <mergeCell ref="L451:L452"/>
    <mergeCell ref="M451:M452"/>
    <mergeCell ref="N451:N452"/>
    <mergeCell ref="A465:A466"/>
    <mergeCell ref="G465:G466"/>
    <mergeCell ref="I465:I466"/>
    <mergeCell ref="J465:J466"/>
    <mergeCell ref="K465:K466"/>
    <mergeCell ref="L465:L466"/>
    <mergeCell ref="M465:M466"/>
    <mergeCell ref="L460:L461"/>
    <mergeCell ref="M460:M461"/>
    <mergeCell ref="N460:N461"/>
    <mergeCell ref="A460:A461"/>
    <mergeCell ref="G460:G461"/>
    <mergeCell ref="I460:I461"/>
    <mergeCell ref="J460:J461"/>
    <mergeCell ref="K460:K461"/>
    <mergeCell ref="A471:A472"/>
    <mergeCell ref="G471:G472"/>
    <mergeCell ref="I471:I472"/>
    <mergeCell ref="J471:J472"/>
    <mergeCell ref="K471:K472"/>
    <mergeCell ref="A468:A469"/>
    <mergeCell ref="G468:G469"/>
    <mergeCell ref="I468:I469"/>
    <mergeCell ref="J468:J469"/>
    <mergeCell ref="K468:K469"/>
    <mergeCell ref="L468:L469"/>
    <mergeCell ref="M468:M469"/>
    <mergeCell ref="N468:N469"/>
    <mergeCell ref="N465:N466"/>
    <mergeCell ref="H471:H472"/>
    <mergeCell ref="A474:A475"/>
    <mergeCell ref="G474:G475"/>
    <mergeCell ref="I474:I475"/>
    <mergeCell ref="J474:J475"/>
    <mergeCell ref="K474:K475"/>
    <mergeCell ref="L474:L475"/>
    <mergeCell ref="M474:M475"/>
    <mergeCell ref="L471:L472"/>
    <mergeCell ref="M471:M472"/>
    <mergeCell ref="N471:N472"/>
    <mergeCell ref="C474:C475"/>
    <mergeCell ref="H474:H475"/>
    <mergeCell ref="A485:A486"/>
    <mergeCell ref="G485:G486"/>
    <mergeCell ref="I485:I486"/>
    <mergeCell ref="J485:J486"/>
    <mergeCell ref="K485:K486"/>
    <mergeCell ref="L485:L486"/>
    <mergeCell ref="M485:M486"/>
    <mergeCell ref="L482:L483"/>
    <mergeCell ref="M482:M483"/>
    <mergeCell ref="N482:N483"/>
    <mergeCell ref="A482:A483"/>
    <mergeCell ref="G482:G483"/>
    <mergeCell ref="I482:I483"/>
    <mergeCell ref="J482:J483"/>
    <mergeCell ref="K482:K483"/>
    <mergeCell ref="A479:A480"/>
    <mergeCell ref="G479:G480"/>
    <mergeCell ref="I479:I480"/>
    <mergeCell ref="J479:J480"/>
    <mergeCell ref="K479:K480"/>
    <mergeCell ref="L479:L480"/>
    <mergeCell ref="M479:M480"/>
    <mergeCell ref="N479:N480"/>
    <mergeCell ref="C479:C480"/>
    <mergeCell ref="A498:A499"/>
    <mergeCell ref="G498:G499"/>
    <mergeCell ref="I498:I499"/>
    <mergeCell ref="J498:J499"/>
    <mergeCell ref="K498:K499"/>
    <mergeCell ref="L498:L499"/>
    <mergeCell ref="M498:M499"/>
    <mergeCell ref="L493:L494"/>
    <mergeCell ref="M493:M494"/>
    <mergeCell ref="N493:N494"/>
    <mergeCell ref="A493:A494"/>
    <mergeCell ref="G493:G494"/>
    <mergeCell ref="I493:I494"/>
    <mergeCell ref="J493:J494"/>
    <mergeCell ref="K493:K494"/>
    <mergeCell ref="A490:A491"/>
    <mergeCell ref="G490:G491"/>
    <mergeCell ref="I490:I491"/>
    <mergeCell ref="J490:J491"/>
    <mergeCell ref="K490:K491"/>
    <mergeCell ref="L490:L491"/>
    <mergeCell ref="M490:M491"/>
    <mergeCell ref="N490:N491"/>
    <mergeCell ref="C498:C499"/>
    <mergeCell ref="N498:N499"/>
    <mergeCell ref="N485:N486"/>
    <mergeCell ref="N474:N475"/>
    <mergeCell ref="C72:C73"/>
    <mergeCell ref="C75:C76"/>
    <mergeCell ref="C78:C79"/>
    <mergeCell ref="C81:C82"/>
    <mergeCell ref="C84:C85"/>
    <mergeCell ref="C87:C88"/>
    <mergeCell ref="C52:C53"/>
    <mergeCell ref="C55:C56"/>
    <mergeCell ref="C58:C59"/>
    <mergeCell ref="C63:C64"/>
    <mergeCell ref="C66:C67"/>
    <mergeCell ref="C69:C70"/>
    <mergeCell ref="C34:C35"/>
    <mergeCell ref="C37:C38"/>
    <mergeCell ref="C40:C41"/>
    <mergeCell ref="C43:C44"/>
    <mergeCell ref="C46:C47"/>
    <mergeCell ref="C49:C50"/>
    <mergeCell ref="C128:C129"/>
    <mergeCell ref="C131:C132"/>
    <mergeCell ref="C134:C135"/>
    <mergeCell ref="C137:C138"/>
    <mergeCell ref="C140:C141"/>
    <mergeCell ref="C143:C144"/>
    <mergeCell ref="C108:C109"/>
    <mergeCell ref="C113:C114"/>
    <mergeCell ref="C116:C117"/>
    <mergeCell ref="C119:C120"/>
    <mergeCell ref="C122:C123"/>
    <mergeCell ref="C125:C126"/>
    <mergeCell ref="C90:C91"/>
    <mergeCell ref="C178:C179"/>
    <mergeCell ref="C181:C182"/>
    <mergeCell ref="C146:C147"/>
    <mergeCell ref="C149:C150"/>
    <mergeCell ref="C152:C153"/>
    <mergeCell ref="C155:C156"/>
    <mergeCell ref="C160:C161"/>
    <mergeCell ref="C163:C164"/>
    <mergeCell ref="C240:C241"/>
    <mergeCell ref="C245:C246"/>
    <mergeCell ref="C248:C249"/>
    <mergeCell ref="C251:C252"/>
    <mergeCell ref="C254:C255"/>
    <mergeCell ref="C257:C258"/>
    <mergeCell ref="C222:C223"/>
    <mergeCell ref="C225:C226"/>
    <mergeCell ref="C228:C229"/>
    <mergeCell ref="C231:C232"/>
    <mergeCell ref="C234:C235"/>
    <mergeCell ref="C237:C238"/>
    <mergeCell ref="C204:C205"/>
    <mergeCell ref="C207:C208"/>
    <mergeCell ref="C210:C211"/>
    <mergeCell ref="C213:C214"/>
    <mergeCell ref="C216:C217"/>
    <mergeCell ref="C219:C220"/>
    <mergeCell ref="C292:C293"/>
    <mergeCell ref="C295:C296"/>
    <mergeCell ref="C260:C261"/>
    <mergeCell ref="C263:C264"/>
    <mergeCell ref="C266:C267"/>
    <mergeCell ref="C269:C270"/>
    <mergeCell ref="C272:C273"/>
    <mergeCell ref="C275:C276"/>
    <mergeCell ref="C356:C357"/>
    <mergeCell ref="C359:C360"/>
    <mergeCell ref="C362:C363"/>
    <mergeCell ref="C365:C366"/>
    <mergeCell ref="C368:C369"/>
    <mergeCell ref="C371:C372"/>
    <mergeCell ref="C336:C337"/>
    <mergeCell ref="C339:C340"/>
    <mergeCell ref="C342:C343"/>
    <mergeCell ref="C345:C346"/>
    <mergeCell ref="C350:C351"/>
    <mergeCell ref="C353:C354"/>
    <mergeCell ref="C318:C319"/>
    <mergeCell ref="C321:C322"/>
    <mergeCell ref="C324:C325"/>
    <mergeCell ref="C327:C328"/>
    <mergeCell ref="C330:C331"/>
    <mergeCell ref="C333:C334"/>
    <mergeCell ref="C408:C409"/>
    <mergeCell ref="C411:C412"/>
    <mergeCell ref="C374:C375"/>
    <mergeCell ref="C379:C380"/>
    <mergeCell ref="C382:C383"/>
    <mergeCell ref="C385:C386"/>
    <mergeCell ref="C388:C389"/>
    <mergeCell ref="C391:C392"/>
    <mergeCell ref="C482:C483"/>
    <mergeCell ref="C485:C486"/>
    <mergeCell ref="C490:C491"/>
    <mergeCell ref="C493:C494"/>
    <mergeCell ref="C454:C455"/>
    <mergeCell ref="C457:C458"/>
    <mergeCell ref="C460:C461"/>
    <mergeCell ref="C465:C466"/>
    <mergeCell ref="C468:C469"/>
    <mergeCell ref="C471:C472"/>
    <mergeCell ref="C434:C435"/>
    <mergeCell ref="C437:C438"/>
    <mergeCell ref="C440:C441"/>
    <mergeCell ref="C443:C444"/>
    <mergeCell ref="C448:C449"/>
    <mergeCell ref="C451:C452"/>
    <mergeCell ref="H63:H64"/>
    <mergeCell ref="H72:H73"/>
    <mergeCell ref="H75:H76"/>
    <mergeCell ref="H78:H79"/>
    <mergeCell ref="H96:H97"/>
    <mergeCell ref="H99:H100"/>
    <mergeCell ref="H102:H103"/>
    <mergeCell ref="H105:H106"/>
    <mergeCell ref="H108:H109"/>
    <mergeCell ref="H113:H114"/>
    <mergeCell ref="H116:H117"/>
    <mergeCell ref="H119:H120"/>
    <mergeCell ref="H122:H123"/>
    <mergeCell ref="H128:H129"/>
    <mergeCell ref="H131:H132"/>
    <mergeCell ref="H134:H135"/>
    <mergeCell ref="H137:H138"/>
    <mergeCell ref="H172:H173"/>
    <mergeCell ref="H175:H176"/>
    <mergeCell ref="H178:H179"/>
    <mergeCell ref="H184:H185"/>
    <mergeCell ref="H187:H188"/>
    <mergeCell ref="H190:H191"/>
    <mergeCell ref="H193:H194"/>
    <mergeCell ref="H196:H197"/>
    <mergeCell ref="H199:H200"/>
    <mergeCell ref="H204:H205"/>
    <mergeCell ref="H207:H208"/>
    <mergeCell ref="H210:H211"/>
    <mergeCell ref="H213:H214"/>
    <mergeCell ref="H216:H217"/>
    <mergeCell ref="H219:H220"/>
    <mergeCell ref="H222:H223"/>
    <mergeCell ref="H225:H226"/>
    <mergeCell ref="H234:H235"/>
    <mergeCell ref="H240:H241"/>
    <mergeCell ref="H245:H246"/>
    <mergeCell ref="H248:H249"/>
    <mergeCell ref="H251:H252"/>
    <mergeCell ref="H254:H255"/>
    <mergeCell ref="H257:H258"/>
    <mergeCell ref="H260:H261"/>
    <mergeCell ref="H263:H264"/>
    <mergeCell ref="H266:H267"/>
    <mergeCell ref="H269:H270"/>
    <mergeCell ref="H272:H273"/>
    <mergeCell ref="H275:H276"/>
    <mergeCell ref="H278:H279"/>
    <mergeCell ref="H283:H284"/>
    <mergeCell ref="H286:H287"/>
    <mergeCell ref="H289:H290"/>
    <mergeCell ref="H292:H293"/>
    <mergeCell ref="H298:H299"/>
    <mergeCell ref="H301:H302"/>
    <mergeCell ref="H304:H305"/>
    <mergeCell ref="H307:H308"/>
    <mergeCell ref="H310:H311"/>
    <mergeCell ref="H313:H314"/>
    <mergeCell ref="H318:H319"/>
    <mergeCell ref="H321:H322"/>
    <mergeCell ref="H324:H325"/>
    <mergeCell ref="H327:H328"/>
    <mergeCell ref="H330:H331"/>
    <mergeCell ref="H333:H334"/>
    <mergeCell ref="H336:H337"/>
    <mergeCell ref="H339:H340"/>
    <mergeCell ref="H342:H343"/>
    <mergeCell ref="H345:H346"/>
    <mergeCell ref="H400:H401"/>
    <mergeCell ref="H405:H406"/>
    <mergeCell ref="H408:H409"/>
    <mergeCell ref="H479:H480"/>
    <mergeCell ref="H482:H483"/>
    <mergeCell ref="H485:H486"/>
    <mergeCell ref="H490:H491"/>
    <mergeCell ref="H493:H494"/>
    <mergeCell ref="H498:H499"/>
    <mergeCell ref="H414:H415"/>
    <mergeCell ref="H417:H418"/>
    <mergeCell ref="H420:H421"/>
    <mergeCell ref="H423:H424"/>
    <mergeCell ref="H428:H429"/>
    <mergeCell ref="H431:H432"/>
    <mergeCell ref="H434:H435"/>
    <mergeCell ref="H437:H438"/>
    <mergeCell ref="H440:H441"/>
    <mergeCell ref="H443:H444"/>
    <mergeCell ref="H448:H449"/>
    <mergeCell ref="H451:H452"/>
    <mergeCell ref="H454:H455"/>
    <mergeCell ref="H457:H458"/>
    <mergeCell ref="H460:H461"/>
    <mergeCell ref="H465:H466"/>
    <mergeCell ref="H468:H469"/>
  </mergeCells>
  <conditionalFormatting sqref="C6:C9 C500:C1048576 B3:D3 B9:D9 F209 D6:D59 B6:B59 B111:D112 B158:D159 B202:D203 B243:D244 B281:D282 B316:D317 B348:D349 B377:D378 B403:D404 B426:D427 B446:D447 B463:D464 B477:D478 B488:D489 B496:D497 B501:D501 D63:D1048576 B63:B1048576">
    <cfRule type="cellIs" dxfId="27" priority="32" operator="equal">
      <formula>"x"</formula>
    </cfRule>
    <cfRule type="cellIs" dxfId="26" priority="33" operator="equal">
      <formula>"+"</formula>
    </cfRule>
    <cfRule type="cellIs" dxfId="25" priority="34" operator="equal">
      <formula>"-"</formula>
    </cfRule>
    <cfRule type="cellIs" dxfId="24" priority="35" operator="equal">
      <formula>"o"</formula>
    </cfRule>
  </conditionalFormatting>
  <conditionalFormatting sqref="B61:D62 D60 B60">
    <cfRule type="cellIs" dxfId="23" priority="5" operator="equal">
      <formula>"x"</formula>
    </cfRule>
    <cfRule type="cellIs" dxfId="22" priority="6" operator="equal">
      <formula>"+"</formula>
    </cfRule>
    <cfRule type="cellIs" dxfId="21" priority="7" operator="equal">
      <formula>"-"</formula>
    </cfRule>
    <cfRule type="cellIs" dxfId="20" priority="8" operator="equal">
      <formula>"o"</formula>
    </cfRule>
  </conditionalFormatting>
  <conditionalFormatting sqref="G1:I1048576">
    <cfRule type="cellIs" dxfId="19" priority="1" operator="equal">
      <formula>"x"</formula>
    </cfRule>
    <cfRule type="cellIs" dxfId="18" priority="2" operator="equal">
      <formula>"-"</formula>
    </cfRule>
    <cfRule type="cellIs" dxfId="17" priority="3" operator="equal">
      <formula>"o"</formula>
    </cfRule>
    <cfRule type="cellIs" dxfId="16" priority="4" operator="equal">
      <formula>"+"</formula>
    </cfRule>
  </conditionalFormatting>
  <dataValidations disablePrompts="1" count="1">
    <dataValidation type="list" allowBlank="1" showInputMessage="1" showErrorMessage="1" sqref="I500">
      <formula1>Einfluss</formula1>
    </dataValidation>
  </dataValidations>
  <pageMargins left="0.51181102362204722" right="0.51181102362204722" top="0.59055118110236227" bottom="0.59055118110236227" header="0.31496062992125984" footer="0.31496062992125984"/>
  <pageSetup paperSize="9" scale="50" fitToHeight="0" orientation="landscape" horizontalDpi="1200" verticalDpi="1200" r:id="rId1"/>
  <rowBreaks count="10" manualBreakCount="10">
    <brk id="60" max="16383" man="1"/>
    <brk id="110" max="16383" man="1"/>
    <brk id="157" max="16383" man="1"/>
    <brk id="201" max="16383" man="1"/>
    <brk id="242" max="16383" man="1"/>
    <brk id="280" max="16383" man="1"/>
    <brk id="315" max="16383" man="1"/>
    <brk id="376" max="16383" man="1"/>
    <brk id="425" max="16383" man="1"/>
    <brk id="4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Y85"/>
  <sheetViews>
    <sheetView showGridLines="0" view="pageBreakPreview" topLeftCell="A5" zoomScale="150" zoomScaleNormal="100" zoomScaleSheetLayoutView="150" workbookViewId="0">
      <selection activeCell="K40" sqref="K40:K43"/>
    </sheetView>
  </sheetViews>
  <sheetFormatPr baseColWidth="10" defaultColWidth="11.42578125" defaultRowHeight="20.25" x14ac:dyDescent="0.3"/>
  <cols>
    <col min="1" max="1" width="4.140625" style="10" customWidth="1"/>
    <col min="2" max="2" width="11.42578125" style="10" hidden="1" customWidth="1"/>
    <col min="3" max="3" width="4.140625" style="93" bestFit="1" customWidth="1"/>
    <col min="4" max="4" width="5" style="10" hidden="1" customWidth="1"/>
    <col min="5" max="5" width="11.42578125" style="10" hidden="1" customWidth="1"/>
    <col min="6" max="6" width="5.140625" style="10" hidden="1" customWidth="1"/>
    <col min="7" max="7" width="4.28515625" style="10" hidden="1" customWidth="1"/>
    <col min="8" max="8" width="2" style="10" hidden="1" customWidth="1"/>
    <col min="9" max="9" width="16.7109375" style="11" customWidth="1"/>
    <col min="10" max="10" width="1.7109375" style="12" customWidth="1"/>
    <col min="11" max="11" width="21.140625" style="13" customWidth="1"/>
    <col min="12" max="48" width="1.140625" style="10" customWidth="1"/>
    <col min="49" max="49" width="1.140625" customWidth="1"/>
    <col min="50" max="50" width="4.140625" style="93" bestFit="1" customWidth="1"/>
    <col min="51" max="51" width="26.5703125" style="10" customWidth="1"/>
    <col min="52" max="16384" width="11.42578125" style="10"/>
  </cols>
  <sheetData>
    <row r="1" spans="1:51" ht="5.0999999999999996" hidden="1" customHeight="1" x14ac:dyDescent="0.3"/>
    <row r="2" spans="1:51" hidden="1" x14ac:dyDescent="0.3">
      <c r="A2" s="10" t="s">
        <v>20</v>
      </c>
      <c r="B2" s="10">
        <v>5</v>
      </c>
      <c r="I2" s="97" t="s">
        <v>230</v>
      </c>
    </row>
    <row r="3" spans="1:51" s="33" customFormat="1" ht="9.9499999999999993" hidden="1" customHeight="1" x14ac:dyDescent="0.25">
      <c r="C3" s="94"/>
      <c r="G3" s="38"/>
      <c r="I3" s="39" t="s">
        <v>24</v>
      </c>
      <c r="J3" s="40"/>
      <c r="K3" s="156" t="str">
        <f>'0_Instruktionen'!$B$2</f>
        <v>D</v>
      </c>
      <c r="L3" s="41"/>
      <c r="M3" s="220" t="s">
        <v>28</v>
      </c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C3" s="221" t="str">
        <f ca="1">REPT("I",INT(AS3*50))</f>
        <v>IIIIIIIIIIIIIIIIIIIIIIIIIIIIIIIIIIIIIIIIIIIIIIIIII</v>
      </c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3"/>
      <c r="AS3" s="224">
        <f ca="1">(COUNTA(L8:AU79)-COUNTA(X8:AU18))/(FACT(COUNTA(K8:K79))/(FACT(2)*FACT(COUNTA(K8:K79)-2)))</f>
        <v>1</v>
      </c>
      <c r="AT3" s="224"/>
      <c r="AU3" s="224"/>
      <c r="AV3" s="224"/>
      <c r="AW3"/>
      <c r="AX3" s="94"/>
    </row>
    <row r="4" spans="1:51" s="33" customFormat="1" ht="5.0999999999999996" hidden="1" customHeight="1" x14ac:dyDescent="0.25">
      <c r="C4" s="94"/>
      <c r="I4" s="42"/>
      <c r="J4" s="40"/>
      <c r="K4" s="43"/>
      <c r="AW4"/>
      <c r="AX4" s="94"/>
    </row>
    <row r="5" spans="1:51" s="102" customFormat="1" ht="9.9499999999999993" customHeight="1" x14ac:dyDescent="0.25">
      <c r="C5" s="41"/>
      <c r="I5" s="121" t="s">
        <v>30</v>
      </c>
      <c r="J5" s="34"/>
      <c r="K5" s="34" t="s">
        <v>31</v>
      </c>
      <c r="AR5" s="122"/>
      <c r="AW5"/>
      <c r="AX5" s="41"/>
      <c r="AY5" s="154" t="str">
        <f ca="1">MID(CELL("Dateiname"),SEARCH("[",CELL("Dateiname"))+1,SEARCH("]",CELL("Dateiname"))-SEARCH("[",CELL("Dateiname"))-6)&amp;" / "&amp;MID(CELL("Dateiname",$A$1),FIND("]",CELL("Dateiname",$A$1))+1,31)</f>
        <v>2_P-EM_PLENAR_VoNa_entschützt / 3_Druckversion</v>
      </c>
    </row>
    <row r="6" spans="1:51" s="44" customFormat="1" ht="12" customHeight="1" x14ac:dyDescent="0.25">
      <c r="C6" s="95"/>
      <c r="I6" s="125" t="str">
        <f>firstname</f>
        <v>Vorname</v>
      </c>
      <c r="J6" s="49"/>
      <c r="K6" s="131" t="str">
        <f>surname</f>
        <v>Nachname</v>
      </c>
      <c r="M6" s="218" t="s">
        <v>236</v>
      </c>
      <c r="N6" s="218"/>
      <c r="O6" s="218"/>
      <c r="P6" s="218"/>
      <c r="Q6" s="218"/>
      <c r="R6" s="218"/>
      <c r="S6" s="218"/>
      <c r="T6" s="218"/>
      <c r="V6" s="282" t="str">
        <f>function</f>
        <v>Architekt/in, Fachplaner/in, etc.</v>
      </c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4"/>
      <c r="AW6"/>
      <c r="AX6" s="95"/>
      <c r="AY6" s="111" t="str">
        <f>IF($K$3="D","Kommentare","Comments")</f>
        <v>Kommentare</v>
      </c>
    </row>
    <row r="7" spans="1:51" ht="5.0999999999999996" customHeight="1" x14ac:dyDescent="0.3">
      <c r="AS7" s="58"/>
      <c r="AT7" s="58"/>
      <c r="AU7" s="58"/>
      <c r="AV7" s="59"/>
    </row>
    <row r="8" spans="1:51" s="33" customFormat="1" ht="6" customHeight="1" x14ac:dyDescent="0.25">
      <c r="A8" s="271" t="str">
        <f>'1_CCC'!A8:A43</f>
        <v>Gebäudeplanung &amp; Funktionalität</v>
      </c>
      <c r="B8" s="196"/>
      <c r="C8" s="236">
        <v>1</v>
      </c>
      <c r="G8" s="33">
        <v>1</v>
      </c>
      <c r="H8" s="33">
        <v>1</v>
      </c>
      <c r="I8" s="230" t="str">
        <f ca="1">INDIRECT($I$2&amp;$K$3&amp;"!"&amp;ADDRESS(ROW()-$B$2,COLUMN()-$B$2,4))</f>
        <v>Art der Gebäudenutzung</v>
      </c>
      <c r="J8" s="34"/>
      <c r="K8" s="233" t="str">
        <f ca="1">INDIRECT($I$2&amp;$K$3&amp;"!"&amp;ADDRESS(ROW()-$B$2,COLUMN()-$B$2,4))</f>
        <v>Nutzungskategorie,
Nutzungsprofil und Nutzungszeiten</v>
      </c>
      <c r="L8" s="55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2"/>
      <c r="X8" s="285" t="str">
        <f>IF($K$3="D",dropdown!F2,dropdown!B2)</f>
        <v>Hoher Einfluss</v>
      </c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102"/>
      <c r="AO8" s="288" t="str">
        <f>wert_pos</f>
        <v>+</v>
      </c>
      <c r="AP8" s="288"/>
      <c r="AQ8" s="288"/>
      <c r="AS8" s="224">
        <f>IF(ISERROR((COUNTIF($L$8:$V$79,AO8)+COUNTIF($W$19:$AU$68,AO8))/COUNTA($L$8:$V$79,$W$19:$AU$68)),0,(COUNTIF($L$8:$V$79,AO8)+COUNTIF($W$19:$AU$68,AO8))/COUNTA($L$8:$V$79,$W$19:$AU$68))</f>
        <v>0</v>
      </c>
      <c r="AT8" s="224"/>
      <c r="AU8" s="224"/>
      <c r="AV8" s="224"/>
      <c r="AW8"/>
      <c r="AX8" s="286">
        <v>1</v>
      </c>
      <c r="AY8" s="274" t="str">
        <f>IF(VLOOKUP($AX8,'1_CCC'!$AX$8:$AY$79,2,FALSE)="","",VLOOKUP($AX8,'1_CCC'!$AX$8:$AY$79,2,FALSE))</f>
        <v/>
      </c>
    </row>
    <row r="9" spans="1:51" s="33" customFormat="1" ht="6" customHeight="1" x14ac:dyDescent="0.25">
      <c r="A9" s="272"/>
      <c r="B9" s="196"/>
      <c r="C9" s="237"/>
      <c r="G9" s="33">
        <v>1</v>
      </c>
      <c r="H9" s="33">
        <v>2</v>
      </c>
      <c r="I9" s="231"/>
      <c r="J9" s="34"/>
      <c r="K9" s="234"/>
      <c r="L9" s="103"/>
      <c r="M9" s="55"/>
      <c r="N9" s="101"/>
      <c r="O9" s="101"/>
      <c r="P9" s="101"/>
      <c r="Q9" s="101"/>
      <c r="R9" s="101"/>
      <c r="S9" s="101"/>
      <c r="T9" s="101"/>
      <c r="U9" s="101"/>
      <c r="V9" s="101"/>
      <c r="W9" s="102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102"/>
      <c r="AO9" s="288"/>
      <c r="AP9" s="288"/>
      <c r="AQ9" s="288"/>
      <c r="AS9" s="224"/>
      <c r="AT9" s="224"/>
      <c r="AU9" s="224"/>
      <c r="AV9" s="224"/>
      <c r="AW9"/>
      <c r="AX9" s="287"/>
      <c r="AY9" s="275"/>
    </row>
    <row r="10" spans="1:51" s="33" customFormat="1" ht="6" customHeight="1" x14ac:dyDescent="0.25">
      <c r="A10" s="272"/>
      <c r="B10" s="196"/>
      <c r="C10" s="237"/>
      <c r="G10" s="33">
        <v>1</v>
      </c>
      <c r="H10" s="33">
        <v>3</v>
      </c>
      <c r="I10" s="231"/>
      <c r="J10" s="34"/>
      <c r="K10" s="234"/>
      <c r="L10" s="173"/>
      <c r="M10" s="174"/>
      <c r="N10" s="175"/>
      <c r="O10" s="176"/>
      <c r="P10" s="176"/>
      <c r="Q10" s="176"/>
      <c r="R10" s="176"/>
      <c r="S10" s="176"/>
      <c r="T10" s="176"/>
      <c r="U10" s="176"/>
      <c r="V10" s="176"/>
      <c r="W10" s="177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7"/>
      <c r="AO10" s="105"/>
      <c r="AP10" s="105"/>
      <c r="AQ10" s="105"/>
      <c r="AR10" s="179"/>
      <c r="AS10" s="180"/>
      <c r="AT10" s="180"/>
      <c r="AU10" s="180"/>
      <c r="AV10" s="181"/>
      <c r="AW10"/>
      <c r="AX10" s="287"/>
      <c r="AY10" s="275"/>
    </row>
    <row r="11" spans="1:51" s="33" customFormat="1" ht="6" customHeight="1" x14ac:dyDescent="0.25">
      <c r="A11" s="272"/>
      <c r="B11" s="196"/>
      <c r="C11" s="237"/>
      <c r="G11" s="33">
        <v>1</v>
      </c>
      <c r="H11" s="33">
        <v>4</v>
      </c>
      <c r="I11" s="232"/>
      <c r="J11" s="34"/>
      <c r="K11" s="235"/>
      <c r="L11" s="174"/>
      <c r="M11" s="277">
        <v>1</v>
      </c>
      <c r="N11" s="277"/>
      <c r="O11" s="182"/>
      <c r="P11" s="183"/>
      <c r="Q11" s="183"/>
      <c r="R11" s="183"/>
      <c r="S11" s="183"/>
      <c r="T11" s="183"/>
      <c r="U11" s="183"/>
      <c r="V11" s="183"/>
      <c r="W11" s="183"/>
      <c r="X11" s="279" t="str">
        <f>IF($K$3="D",dropdown!F4,dropdown!B4)</f>
        <v>Mittlerer Einfluss</v>
      </c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177"/>
      <c r="AO11" s="281" t="str">
        <f>wert_neut</f>
        <v>O</v>
      </c>
      <c r="AP11" s="281"/>
      <c r="AQ11" s="281"/>
      <c r="AR11" s="179"/>
      <c r="AS11" s="278">
        <f>IF(ISERROR((COUNTIF($L$8:$V$79,AO11)+COUNTIF($W$19:$AU$68,AO11))/COUNTA($L$8:$V$79,$W$19:$AU$68)),0,(COUNTIF($L$8:$V$79,AO11)+COUNTIF($W$19:$AU$68,AO11))/COUNTA($L$8:$V$79,$W$19:$AU$68))</f>
        <v>0</v>
      </c>
      <c r="AT11" s="278"/>
      <c r="AU11" s="278"/>
      <c r="AV11" s="278"/>
      <c r="AW11"/>
      <c r="AX11" s="287"/>
      <c r="AY11" s="276"/>
    </row>
    <row r="12" spans="1:51" s="33" customFormat="1" ht="6" customHeight="1" x14ac:dyDescent="0.25">
      <c r="A12" s="272"/>
      <c r="B12" s="196"/>
      <c r="C12" s="237">
        <v>2</v>
      </c>
      <c r="G12" s="33">
        <f>G8+1</f>
        <v>2</v>
      </c>
      <c r="H12" s="33">
        <v>1</v>
      </c>
      <c r="I12" s="230" t="str">
        <f ca="1">INDIRECT($I$2&amp;$K$3&amp;"!"&amp;ADDRESS(ROW()-$B$2,COLUMN()-$B$2,4))</f>
        <v>Baumassenverteilung</v>
      </c>
      <c r="J12" s="34"/>
      <c r="K12" s="233" t="str">
        <f ca="1">INDIRECT($I$2&amp;$K$3&amp;"!"&amp;ADDRESS(ROW()-$B$2,COLUMN()-$B$2,4))</f>
        <v>GRZ, GFZ, Kubatur, Form, Ausrichtung, Gebäudetiefe, Kompaktheit, Gliederung</v>
      </c>
      <c r="L12" s="175"/>
      <c r="M12" s="277"/>
      <c r="N12" s="277"/>
      <c r="O12" s="184"/>
      <c r="P12" s="182"/>
      <c r="Q12" s="183"/>
      <c r="R12" s="183"/>
      <c r="S12" s="183"/>
      <c r="T12" s="183"/>
      <c r="U12" s="183"/>
      <c r="V12" s="183"/>
      <c r="W12" s="183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177"/>
      <c r="AO12" s="281"/>
      <c r="AP12" s="281"/>
      <c r="AQ12" s="281"/>
      <c r="AR12" s="179"/>
      <c r="AS12" s="278"/>
      <c r="AT12" s="278"/>
      <c r="AU12" s="278"/>
      <c r="AV12" s="278"/>
      <c r="AW12"/>
      <c r="AX12" s="239">
        <v>2</v>
      </c>
      <c r="AY12" s="274" t="str">
        <f>IF(VLOOKUP($AX12,'1_CCC'!$AX$8:$AY$79,2,FALSE)="","",VLOOKUP($AX12,'1_CCC'!$AX$8:$AY$79,2,FALSE))</f>
        <v/>
      </c>
    </row>
    <row r="13" spans="1:51" s="33" customFormat="1" ht="6" customHeight="1" x14ac:dyDescent="0.25">
      <c r="A13" s="272"/>
      <c r="B13" s="196"/>
      <c r="C13" s="237"/>
      <c r="G13" s="33">
        <f>G12</f>
        <v>2</v>
      </c>
      <c r="H13" s="33">
        <v>2</v>
      </c>
      <c r="I13" s="231"/>
      <c r="J13" s="34"/>
      <c r="K13" s="234"/>
      <c r="L13" s="173"/>
      <c r="M13" s="182"/>
      <c r="N13" s="184"/>
      <c r="O13" s="277">
        <v>2</v>
      </c>
      <c r="P13" s="277"/>
      <c r="Q13" s="182"/>
      <c r="R13" s="183"/>
      <c r="S13" s="183"/>
      <c r="T13" s="183"/>
      <c r="U13" s="183"/>
      <c r="V13" s="183"/>
      <c r="W13" s="183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7"/>
      <c r="AO13" s="105"/>
      <c r="AP13" s="105"/>
      <c r="AQ13" s="105"/>
      <c r="AR13" s="179"/>
      <c r="AS13" s="180"/>
      <c r="AT13" s="180"/>
      <c r="AU13" s="180"/>
      <c r="AV13" s="181"/>
      <c r="AW13"/>
      <c r="AX13" s="239"/>
      <c r="AY13" s="275"/>
    </row>
    <row r="14" spans="1:51" s="33" customFormat="1" ht="6" customHeight="1" x14ac:dyDescent="0.25">
      <c r="A14" s="272"/>
      <c r="B14" s="196"/>
      <c r="C14" s="237"/>
      <c r="G14" s="33">
        <f>G12</f>
        <v>2</v>
      </c>
      <c r="H14" s="33">
        <v>3</v>
      </c>
      <c r="I14" s="231"/>
      <c r="J14" s="34"/>
      <c r="K14" s="234"/>
      <c r="L14" s="173"/>
      <c r="M14" s="184"/>
      <c r="N14" s="182"/>
      <c r="O14" s="277"/>
      <c r="P14" s="277"/>
      <c r="Q14" s="184"/>
      <c r="R14" s="182"/>
      <c r="S14" s="183"/>
      <c r="T14" s="183"/>
      <c r="U14" s="183"/>
      <c r="V14" s="183"/>
      <c r="W14" s="183"/>
      <c r="X14" s="279" t="str">
        <f>IF($K$3="D",dropdown!F6,dropdown!B6)</f>
        <v>Geringer Einfluss</v>
      </c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177"/>
      <c r="AO14" s="280" t="str">
        <f>wert_neg</f>
        <v>-</v>
      </c>
      <c r="AP14" s="280"/>
      <c r="AQ14" s="280"/>
      <c r="AR14" s="179"/>
      <c r="AS14" s="278">
        <f>IF(ISERROR((COUNTIF($L$8:$V$79,AO14)+COUNTIF($W$19:$AU$68,AO14))/COUNTA($L$8:$V$79,$W$19:$AU$68)),0,(COUNTIF($L$8:$V$79,AO14)+COUNTIF($W$19:$AU$68,AO14))/COUNTA($L$8:$V$79,$W$19:$AU$68))</f>
        <v>0</v>
      </c>
      <c r="AT14" s="278"/>
      <c r="AU14" s="278"/>
      <c r="AV14" s="278"/>
      <c r="AW14"/>
      <c r="AX14" s="239"/>
      <c r="AY14" s="275"/>
    </row>
    <row r="15" spans="1:51" s="33" customFormat="1" ht="6" customHeight="1" x14ac:dyDescent="0.25">
      <c r="A15" s="272"/>
      <c r="B15" s="196"/>
      <c r="C15" s="237"/>
      <c r="G15" s="33">
        <f>G12</f>
        <v>2</v>
      </c>
      <c r="H15" s="33">
        <v>4</v>
      </c>
      <c r="I15" s="232"/>
      <c r="J15" s="34"/>
      <c r="K15" s="235"/>
      <c r="L15" s="174"/>
      <c r="M15" s="277">
        <v>18</v>
      </c>
      <c r="N15" s="277"/>
      <c r="O15" s="182"/>
      <c r="P15" s="184"/>
      <c r="Q15" s="277">
        <v>3</v>
      </c>
      <c r="R15" s="277"/>
      <c r="S15" s="182"/>
      <c r="T15" s="183"/>
      <c r="U15" s="183"/>
      <c r="V15" s="183"/>
      <c r="W15" s="183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177"/>
      <c r="AO15" s="280"/>
      <c r="AP15" s="280"/>
      <c r="AQ15" s="280"/>
      <c r="AR15" s="179"/>
      <c r="AS15" s="278"/>
      <c r="AT15" s="278"/>
      <c r="AU15" s="278"/>
      <c r="AV15" s="278"/>
      <c r="AW15"/>
      <c r="AX15" s="239"/>
      <c r="AY15" s="276"/>
    </row>
    <row r="16" spans="1:51" s="33" customFormat="1" ht="6" customHeight="1" x14ac:dyDescent="0.25">
      <c r="A16" s="272"/>
      <c r="B16" s="196"/>
      <c r="C16" s="237">
        <v>3</v>
      </c>
      <c r="G16" s="33">
        <f>G12+1</f>
        <v>3</v>
      </c>
      <c r="H16" s="33">
        <v>1</v>
      </c>
      <c r="I16" s="230" t="str">
        <f ca="1">INDIRECT($I$2&amp;$K$3&amp;"!"&amp;ADDRESS(ROW()-$B$2,COLUMN()-$B$2,4))</f>
        <v>Gebäudehülle</v>
      </c>
      <c r="J16" s="34"/>
      <c r="K16" s="233" t="str">
        <f ca="1">INDIRECT($I$2&amp;$K$3&amp;"!"&amp;ADDRESS(ROW()-$B$2,COLUMN()-$B$2,4))</f>
        <v>Thermische Qualität, Dämmung, Fensterdisposition, Verglasung, Luftdichtheit</v>
      </c>
      <c r="L16" s="175"/>
      <c r="M16" s="277"/>
      <c r="N16" s="277"/>
      <c r="O16" s="184"/>
      <c r="P16" s="182"/>
      <c r="Q16" s="277"/>
      <c r="R16" s="277"/>
      <c r="S16" s="184"/>
      <c r="T16" s="182"/>
      <c r="U16" s="183"/>
      <c r="V16" s="183"/>
      <c r="W16" s="183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7"/>
      <c r="AO16" s="107"/>
      <c r="AP16" s="107"/>
      <c r="AQ16" s="107"/>
      <c r="AR16" s="179"/>
      <c r="AS16" s="180"/>
      <c r="AT16" s="180"/>
      <c r="AU16" s="180"/>
      <c r="AV16" s="181"/>
      <c r="AW16"/>
      <c r="AX16" s="239">
        <v>3</v>
      </c>
      <c r="AY16" s="274" t="str">
        <f>IF(VLOOKUP($AX16,'1_CCC'!$AX$8:$AY$79,2,FALSE)="","",VLOOKUP($AX16,'1_CCC'!$AX$8:$AY$79,2,FALSE))</f>
        <v/>
      </c>
    </row>
    <row r="17" spans="1:51" s="33" customFormat="1" ht="6" customHeight="1" x14ac:dyDescent="0.25">
      <c r="A17" s="272"/>
      <c r="B17" s="196"/>
      <c r="C17" s="237"/>
      <c r="G17" s="33">
        <f>G16</f>
        <v>3</v>
      </c>
      <c r="H17" s="33">
        <v>2</v>
      </c>
      <c r="I17" s="231"/>
      <c r="J17" s="34"/>
      <c r="K17" s="234"/>
      <c r="L17" s="173"/>
      <c r="M17" s="182"/>
      <c r="N17" s="184"/>
      <c r="O17" s="277">
        <v>19</v>
      </c>
      <c r="P17" s="277"/>
      <c r="Q17" s="182"/>
      <c r="R17" s="184"/>
      <c r="S17" s="277">
        <v>4</v>
      </c>
      <c r="T17" s="277"/>
      <c r="U17" s="182"/>
      <c r="V17" s="183"/>
      <c r="W17" s="183"/>
      <c r="X17" s="279" t="str">
        <f>IF($K$3="D",dropdown!F8,dropdown!B8)</f>
        <v>Nicht zutreffend</v>
      </c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177"/>
      <c r="AO17" s="289" t="str">
        <f>wert_not</f>
        <v>X</v>
      </c>
      <c r="AP17" s="290"/>
      <c r="AQ17" s="291"/>
      <c r="AR17" s="179"/>
      <c r="AS17" s="278">
        <f>IF(ISERROR((COUNTIF($L$8:$V$79,AO17)+COUNTIF($W$19:$AU$68,AO17))/COUNTA($L$8:$V$79,$W$19:$AU$68)),0,(COUNTIF($L$8:$V$79,AO17)+COUNTIF($W$19:$AU$68,AO17))/COUNTA($L$8:$V$79,$W$19:$AU$68))</f>
        <v>0</v>
      </c>
      <c r="AT17" s="278"/>
      <c r="AU17" s="278"/>
      <c r="AV17" s="278"/>
      <c r="AW17"/>
      <c r="AX17" s="239"/>
      <c r="AY17" s="275"/>
    </row>
    <row r="18" spans="1:51" s="33" customFormat="1" ht="6" customHeight="1" x14ac:dyDescent="0.25">
      <c r="A18" s="272"/>
      <c r="B18" s="196"/>
      <c r="C18" s="237"/>
      <c r="G18" s="33">
        <f>G16</f>
        <v>3</v>
      </c>
      <c r="H18" s="33">
        <v>3</v>
      </c>
      <c r="I18" s="231"/>
      <c r="J18" s="34"/>
      <c r="K18" s="234"/>
      <c r="L18" s="173"/>
      <c r="M18" s="184"/>
      <c r="N18" s="182"/>
      <c r="O18" s="277"/>
      <c r="P18" s="277"/>
      <c r="Q18" s="184"/>
      <c r="R18" s="182"/>
      <c r="S18" s="277"/>
      <c r="T18" s="277"/>
      <c r="U18" s="184"/>
      <c r="V18" s="182"/>
      <c r="W18" s="183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177"/>
      <c r="AO18" s="292"/>
      <c r="AP18" s="293"/>
      <c r="AQ18" s="294"/>
      <c r="AR18" s="179"/>
      <c r="AS18" s="278"/>
      <c r="AT18" s="278"/>
      <c r="AU18" s="278"/>
      <c r="AV18" s="278"/>
      <c r="AW18"/>
      <c r="AX18" s="239"/>
      <c r="AY18" s="275"/>
    </row>
    <row r="19" spans="1:51" s="33" customFormat="1" ht="6" customHeight="1" x14ac:dyDescent="0.25">
      <c r="A19" s="272"/>
      <c r="B19" s="196"/>
      <c r="C19" s="237"/>
      <c r="G19" s="33">
        <f>G16</f>
        <v>3</v>
      </c>
      <c r="H19" s="33">
        <v>4</v>
      </c>
      <c r="I19" s="232"/>
      <c r="J19" s="34"/>
      <c r="K19" s="235"/>
      <c r="L19" s="174"/>
      <c r="M19" s="277">
        <v>34</v>
      </c>
      <c r="N19" s="277"/>
      <c r="O19" s="182"/>
      <c r="P19" s="184"/>
      <c r="Q19" s="277">
        <v>20</v>
      </c>
      <c r="R19" s="277"/>
      <c r="S19" s="182"/>
      <c r="T19" s="184"/>
      <c r="U19" s="277">
        <v>5</v>
      </c>
      <c r="V19" s="277"/>
      <c r="W19" s="175"/>
      <c r="X19" s="173"/>
      <c r="Y19" s="173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9"/>
      <c r="AW19"/>
      <c r="AX19" s="239"/>
      <c r="AY19" s="276"/>
    </row>
    <row r="20" spans="1:51" s="33" customFormat="1" ht="6" customHeight="1" x14ac:dyDescent="0.25">
      <c r="A20" s="272"/>
      <c r="B20" s="196"/>
      <c r="C20" s="237">
        <v>4</v>
      </c>
      <c r="G20" s="33">
        <f>G16+1</f>
        <v>4</v>
      </c>
      <c r="H20" s="33">
        <v>1</v>
      </c>
      <c r="I20" s="230" t="str">
        <f ca="1">INDIRECT($I$2&amp;$K$3&amp;"!"&amp;ADDRESS(ROW()-$B$2,COLUMN()-$B$2,4))</f>
        <v>Bausystem &amp; Konstruktion</v>
      </c>
      <c r="J20" s="34"/>
      <c r="K20" s="233" t="str">
        <f ca="1">INDIRECT($I$2&amp;$K$3&amp;"!"&amp;ADDRESS(ROW()-$B$2,COLUMN()-$B$2,4))</f>
        <v xml:space="preserve">Bauweise, Raster / Achsmaß, Materialien, Speichermasse, Graue Energie,  Lebenszyklus </v>
      </c>
      <c r="L20" s="175"/>
      <c r="M20" s="277"/>
      <c r="N20" s="277"/>
      <c r="O20" s="184"/>
      <c r="P20" s="182"/>
      <c r="Q20" s="277"/>
      <c r="R20" s="277"/>
      <c r="S20" s="184"/>
      <c r="T20" s="182"/>
      <c r="U20" s="277"/>
      <c r="V20" s="277"/>
      <c r="W20" s="174"/>
      <c r="X20" s="175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9"/>
      <c r="AW20"/>
      <c r="AX20" s="239">
        <v>4</v>
      </c>
      <c r="AY20" s="274" t="str">
        <f>IF(VLOOKUP($AX20,'1_CCC'!$AX$8:$AY$79,2,FALSE)="","",VLOOKUP($AX20,'1_CCC'!$AX$8:$AY$79,2,FALSE))</f>
        <v/>
      </c>
    </row>
    <row r="21" spans="1:51" s="33" customFormat="1" ht="6" customHeight="1" x14ac:dyDescent="0.25">
      <c r="A21" s="272"/>
      <c r="B21" s="196"/>
      <c r="C21" s="237"/>
      <c r="G21" s="33">
        <f>G20</f>
        <v>4</v>
      </c>
      <c r="H21" s="33">
        <v>2</v>
      </c>
      <c r="I21" s="231"/>
      <c r="J21" s="34"/>
      <c r="K21" s="234"/>
      <c r="L21" s="173"/>
      <c r="M21" s="182"/>
      <c r="N21" s="184"/>
      <c r="O21" s="277">
        <v>35</v>
      </c>
      <c r="P21" s="277"/>
      <c r="Q21" s="182"/>
      <c r="R21" s="184"/>
      <c r="S21" s="277">
        <v>21</v>
      </c>
      <c r="T21" s="277"/>
      <c r="U21" s="182"/>
      <c r="V21" s="184"/>
      <c r="W21" s="277">
        <v>6</v>
      </c>
      <c r="X21" s="277"/>
      <c r="Y21" s="182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6"/>
      <c r="AV21" s="179"/>
      <c r="AW21"/>
      <c r="AX21" s="239"/>
      <c r="AY21" s="275"/>
    </row>
    <row r="22" spans="1:51" s="33" customFormat="1" ht="6" customHeight="1" x14ac:dyDescent="0.25">
      <c r="A22" s="272"/>
      <c r="B22" s="196"/>
      <c r="C22" s="237"/>
      <c r="G22" s="33">
        <f>G20</f>
        <v>4</v>
      </c>
      <c r="H22" s="33">
        <v>3</v>
      </c>
      <c r="I22" s="231"/>
      <c r="J22" s="34"/>
      <c r="K22" s="234"/>
      <c r="L22" s="173"/>
      <c r="M22" s="184"/>
      <c r="N22" s="182"/>
      <c r="O22" s="277"/>
      <c r="P22" s="277"/>
      <c r="Q22" s="184"/>
      <c r="R22" s="182"/>
      <c r="S22" s="277"/>
      <c r="T22" s="277"/>
      <c r="U22" s="184"/>
      <c r="V22" s="182"/>
      <c r="W22" s="277"/>
      <c r="X22" s="277"/>
      <c r="Y22" s="184"/>
      <c r="Z22" s="182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6"/>
      <c r="AV22" s="179"/>
      <c r="AW22"/>
      <c r="AX22" s="239"/>
      <c r="AY22" s="275"/>
    </row>
    <row r="23" spans="1:51" s="33" customFormat="1" ht="6" customHeight="1" x14ac:dyDescent="0.25">
      <c r="A23" s="272"/>
      <c r="B23" s="196"/>
      <c r="C23" s="237"/>
      <c r="G23" s="33">
        <f>G20</f>
        <v>4</v>
      </c>
      <c r="H23" s="33">
        <v>4</v>
      </c>
      <c r="I23" s="232"/>
      <c r="J23" s="34"/>
      <c r="K23" s="235"/>
      <c r="L23" s="174"/>
      <c r="M23" s="277">
        <v>49</v>
      </c>
      <c r="N23" s="277"/>
      <c r="O23" s="182"/>
      <c r="P23" s="184"/>
      <c r="Q23" s="277">
        <v>36</v>
      </c>
      <c r="R23" s="277"/>
      <c r="S23" s="182"/>
      <c r="T23" s="184"/>
      <c r="U23" s="277">
        <v>22</v>
      </c>
      <c r="V23" s="277"/>
      <c r="W23" s="182"/>
      <c r="X23" s="184"/>
      <c r="Y23" s="277">
        <v>7</v>
      </c>
      <c r="Z23" s="277"/>
      <c r="AA23" s="182"/>
      <c r="AB23" s="183"/>
      <c r="AC23" s="183"/>
      <c r="AD23" s="183"/>
      <c r="AE23" s="183"/>
      <c r="AF23" s="183"/>
      <c r="AG23" s="183"/>
      <c r="AH23" s="183"/>
      <c r="AI23" s="183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6"/>
      <c r="AV23" s="179"/>
      <c r="AW23"/>
      <c r="AX23" s="239"/>
      <c r="AY23" s="276"/>
    </row>
    <row r="24" spans="1:51" s="33" customFormat="1" ht="6" customHeight="1" x14ac:dyDescent="0.25">
      <c r="A24" s="272"/>
      <c r="B24" s="196"/>
      <c r="C24" s="237">
        <v>5</v>
      </c>
      <c r="G24" s="33">
        <f>G20+1</f>
        <v>5</v>
      </c>
      <c r="H24" s="33">
        <v>1</v>
      </c>
      <c r="I24" s="230" t="str">
        <f ca="1">INDIRECT($I$2&amp;$K$3&amp;"!"&amp;ADDRESS(ROW()-$B$2,COLUMN()-$B$2,4))</f>
        <v>Flächeneffizienz</v>
      </c>
      <c r="J24" s="34"/>
      <c r="K24" s="233" t="str">
        <f ca="1">INDIRECT($I$2&amp;$K$3&amp;"!"&amp;ADDRESS(ROW()-$B$2,COLUMN()-$B$2,4))</f>
        <v>Raumnutzung, Größe, Struktur,
Funktion, Ausstattung</v>
      </c>
      <c r="L24" s="175"/>
      <c r="M24" s="277"/>
      <c r="N24" s="277"/>
      <c r="O24" s="184"/>
      <c r="P24" s="182"/>
      <c r="Q24" s="277"/>
      <c r="R24" s="277"/>
      <c r="S24" s="184"/>
      <c r="T24" s="182"/>
      <c r="U24" s="277"/>
      <c r="V24" s="277"/>
      <c r="W24" s="184"/>
      <c r="X24" s="182"/>
      <c r="Y24" s="277"/>
      <c r="Z24" s="277"/>
      <c r="AA24" s="184"/>
      <c r="AB24" s="182"/>
      <c r="AC24" s="183"/>
      <c r="AD24" s="183"/>
      <c r="AE24" s="183"/>
      <c r="AF24" s="183"/>
      <c r="AG24" s="183"/>
      <c r="AH24" s="183"/>
      <c r="AI24" s="183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6"/>
      <c r="AV24" s="179"/>
      <c r="AW24"/>
      <c r="AX24" s="239">
        <v>5</v>
      </c>
      <c r="AY24" s="274" t="str">
        <f>IF(VLOOKUP($AX24,'1_CCC'!$AX$8:$AY$79,2,FALSE)="","",VLOOKUP($AX24,'1_CCC'!$AX$8:$AY$79,2,FALSE))</f>
        <v/>
      </c>
    </row>
    <row r="25" spans="1:51" s="33" customFormat="1" ht="6" customHeight="1" x14ac:dyDescent="0.25">
      <c r="A25" s="272"/>
      <c r="B25" s="196"/>
      <c r="C25" s="237"/>
      <c r="G25" s="33">
        <f>G24</f>
        <v>5</v>
      </c>
      <c r="H25" s="33">
        <v>2</v>
      </c>
      <c r="I25" s="231"/>
      <c r="J25" s="34"/>
      <c r="K25" s="234"/>
      <c r="L25" s="173"/>
      <c r="M25" s="182"/>
      <c r="N25" s="184"/>
      <c r="O25" s="277">
        <v>50</v>
      </c>
      <c r="P25" s="277"/>
      <c r="Q25" s="182"/>
      <c r="R25" s="184"/>
      <c r="S25" s="277">
        <v>37</v>
      </c>
      <c r="T25" s="277"/>
      <c r="U25" s="182"/>
      <c r="V25" s="184"/>
      <c r="W25" s="277">
        <v>23</v>
      </c>
      <c r="X25" s="277"/>
      <c r="Y25" s="182"/>
      <c r="Z25" s="184"/>
      <c r="AA25" s="277">
        <v>8</v>
      </c>
      <c r="AB25" s="277"/>
      <c r="AC25" s="182"/>
      <c r="AD25" s="183"/>
      <c r="AE25" s="183"/>
      <c r="AF25" s="183"/>
      <c r="AG25" s="183"/>
      <c r="AH25" s="183"/>
      <c r="AI25" s="183"/>
      <c r="AJ25" s="177"/>
      <c r="AK25" s="177"/>
      <c r="AL25" s="177"/>
      <c r="AM25" s="177"/>
      <c r="AN25" s="177"/>
      <c r="AO25" s="177"/>
      <c r="AP25" s="177"/>
      <c r="AQ25" s="177"/>
      <c r="AR25" s="179"/>
      <c r="AS25" s="179"/>
      <c r="AT25" s="179"/>
      <c r="AU25" s="185"/>
      <c r="AV25" s="179"/>
      <c r="AW25"/>
      <c r="AX25" s="239"/>
      <c r="AY25" s="275"/>
    </row>
    <row r="26" spans="1:51" s="33" customFormat="1" ht="6" customHeight="1" x14ac:dyDescent="0.25">
      <c r="A26" s="272"/>
      <c r="B26" s="196"/>
      <c r="C26" s="237"/>
      <c r="G26" s="33">
        <f>G24</f>
        <v>5</v>
      </c>
      <c r="H26" s="33">
        <v>3</v>
      </c>
      <c r="I26" s="231"/>
      <c r="J26" s="34"/>
      <c r="K26" s="234"/>
      <c r="L26" s="173"/>
      <c r="M26" s="184"/>
      <c r="N26" s="182"/>
      <c r="O26" s="277"/>
      <c r="P26" s="277"/>
      <c r="Q26" s="184"/>
      <c r="R26" s="182"/>
      <c r="S26" s="277"/>
      <c r="T26" s="277"/>
      <c r="U26" s="184"/>
      <c r="V26" s="182"/>
      <c r="W26" s="277"/>
      <c r="X26" s="277"/>
      <c r="Y26" s="184"/>
      <c r="Z26" s="182"/>
      <c r="AA26" s="277"/>
      <c r="AB26" s="277"/>
      <c r="AC26" s="184"/>
      <c r="AD26" s="182"/>
      <c r="AE26" s="183"/>
      <c r="AF26" s="183"/>
      <c r="AG26" s="183"/>
      <c r="AH26" s="183"/>
      <c r="AI26" s="183"/>
      <c r="AJ26" s="177"/>
      <c r="AK26" s="177"/>
      <c r="AL26" s="177"/>
      <c r="AM26" s="177"/>
      <c r="AN26" s="177"/>
      <c r="AO26" s="177"/>
      <c r="AP26" s="177"/>
      <c r="AQ26" s="177"/>
      <c r="AR26" s="179"/>
      <c r="AS26" s="179"/>
      <c r="AT26" s="179"/>
      <c r="AU26" s="185"/>
      <c r="AV26" s="179"/>
      <c r="AW26"/>
      <c r="AX26" s="239"/>
      <c r="AY26" s="275"/>
    </row>
    <row r="27" spans="1:51" s="33" customFormat="1" ht="6" customHeight="1" x14ac:dyDescent="0.25">
      <c r="A27" s="272"/>
      <c r="B27" s="196"/>
      <c r="C27" s="237"/>
      <c r="G27" s="33">
        <f>G24</f>
        <v>5</v>
      </c>
      <c r="H27" s="33">
        <v>4</v>
      </c>
      <c r="I27" s="232"/>
      <c r="J27" s="34"/>
      <c r="K27" s="235"/>
      <c r="L27" s="174"/>
      <c r="M27" s="277">
        <v>63</v>
      </c>
      <c r="N27" s="277"/>
      <c r="O27" s="182"/>
      <c r="P27" s="184"/>
      <c r="Q27" s="277">
        <v>51</v>
      </c>
      <c r="R27" s="277"/>
      <c r="S27" s="182"/>
      <c r="T27" s="184"/>
      <c r="U27" s="277">
        <v>38</v>
      </c>
      <c r="V27" s="277"/>
      <c r="W27" s="182"/>
      <c r="X27" s="184"/>
      <c r="Y27" s="277">
        <v>24</v>
      </c>
      <c r="Z27" s="277"/>
      <c r="AA27" s="182"/>
      <c r="AB27" s="184"/>
      <c r="AC27" s="277">
        <v>9</v>
      </c>
      <c r="AD27" s="277"/>
      <c r="AE27" s="182"/>
      <c r="AF27" s="183"/>
      <c r="AG27" s="183"/>
      <c r="AH27" s="183"/>
      <c r="AI27" s="183"/>
      <c r="AJ27" s="177"/>
      <c r="AK27" s="177"/>
      <c r="AL27" s="177"/>
      <c r="AM27" s="177"/>
      <c r="AN27" s="177"/>
      <c r="AO27" s="177"/>
      <c r="AP27" s="177"/>
      <c r="AQ27" s="177"/>
      <c r="AR27" s="179"/>
      <c r="AS27" s="179"/>
      <c r="AT27" s="179"/>
      <c r="AU27" s="185"/>
      <c r="AV27" s="179"/>
      <c r="AW27"/>
      <c r="AX27" s="239"/>
      <c r="AY27" s="276"/>
    </row>
    <row r="28" spans="1:51" s="33" customFormat="1" ht="6" customHeight="1" x14ac:dyDescent="0.25">
      <c r="A28" s="272"/>
      <c r="B28" s="196"/>
      <c r="C28" s="237">
        <v>6</v>
      </c>
      <c r="G28" s="33">
        <f>G24+1</f>
        <v>6</v>
      </c>
      <c r="H28" s="33">
        <v>1</v>
      </c>
      <c r="I28" s="230" t="str">
        <f ca="1">INDIRECT($I$2&amp;$K$3&amp;"!"&amp;ADDRESS(ROW()-$B$2,COLUMN()-$B$2,4))</f>
        <v>Flexibilität</v>
      </c>
      <c r="J28" s="34"/>
      <c r="K28" s="233" t="str">
        <f ca="1">INDIRECT($I$2&amp;$K$3&amp;"!"&amp;ADDRESS(ROW()-$B$2,COLUMN()-$B$2,4))</f>
        <v>Räumliche Anpassungsfähigkeit, Nutzereinflussnahme auf räumliche Struktur, Einrichtung</v>
      </c>
      <c r="L28" s="175"/>
      <c r="M28" s="277"/>
      <c r="N28" s="277"/>
      <c r="O28" s="184"/>
      <c r="P28" s="182"/>
      <c r="Q28" s="277"/>
      <c r="R28" s="277"/>
      <c r="S28" s="184"/>
      <c r="T28" s="182"/>
      <c r="U28" s="277"/>
      <c r="V28" s="277"/>
      <c r="W28" s="184"/>
      <c r="X28" s="182"/>
      <c r="Y28" s="277"/>
      <c r="Z28" s="277"/>
      <c r="AA28" s="184"/>
      <c r="AB28" s="182"/>
      <c r="AC28" s="277"/>
      <c r="AD28" s="277"/>
      <c r="AE28" s="184"/>
      <c r="AF28" s="182"/>
      <c r="AG28" s="183"/>
      <c r="AH28" s="183"/>
      <c r="AI28" s="183"/>
      <c r="AJ28" s="177"/>
      <c r="AK28" s="177"/>
      <c r="AL28" s="177"/>
      <c r="AM28" s="177"/>
      <c r="AN28" s="177"/>
      <c r="AO28" s="177"/>
      <c r="AP28" s="177"/>
      <c r="AQ28" s="177"/>
      <c r="AR28" s="179"/>
      <c r="AS28" s="179"/>
      <c r="AT28" s="179"/>
      <c r="AU28" s="185"/>
      <c r="AV28" s="179"/>
      <c r="AW28"/>
      <c r="AX28" s="239">
        <v>6</v>
      </c>
      <c r="AY28" s="274" t="str">
        <f>IF(VLOOKUP($AX28,'1_CCC'!$AX$8:$AY$79,2,FALSE)="","",VLOOKUP($AX28,'1_CCC'!$AX$8:$AY$79,2,FALSE))</f>
        <v/>
      </c>
    </row>
    <row r="29" spans="1:51" s="33" customFormat="1" ht="6" customHeight="1" x14ac:dyDescent="0.25">
      <c r="A29" s="272"/>
      <c r="B29" s="196"/>
      <c r="C29" s="237"/>
      <c r="G29" s="33">
        <f>G28</f>
        <v>6</v>
      </c>
      <c r="H29" s="33">
        <v>2</v>
      </c>
      <c r="I29" s="231"/>
      <c r="J29" s="34"/>
      <c r="K29" s="234"/>
      <c r="L29" s="173"/>
      <c r="M29" s="182"/>
      <c r="N29" s="184"/>
      <c r="O29" s="277">
        <v>64</v>
      </c>
      <c r="P29" s="277"/>
      <c r="Q29" s="182"/>
      <c r="R29" s="184"/>
      <c r="S29" s="277">
        <v>52</v>
      </c>
      <c r="T29" s="277"/>
      <c r="U29" s="182"/>
      <c r="V29" s="184"/>
      <c r="W29" s="277">
        <v>39</v>
      </c>
      <c r="X29" s="277"/>
      <c r="Y29" s="182"/>
      <c r="Z29" s="184"/>
      <c r="AA29" s="277">
        <v>25</v>
      </c>
      <c r="AB29" s="277"/>
      <c r="AC29" s="182"/>
      <c r="AD29" s="184"/>
      <c r="AE29" s="277">
        <v>10</v>
      </c>
      <c r="AF29" s="277"/>
      <c r="AG29" s="182"/>
      <c r="AH29" s="183"/>
      <c r="AI29" s="183"/>
      <c r="AJ29" s="177"/>
      <c r="AK29" s="177"/>
      <c r="AL29" s="177"/>
      <c r="AM29" s="177"/>
      <c r="AN29" s="177"/>
      <c r="AO29" s="177"/>
      <c r="AP29" s="177"/>
      <c r="AQ29" s="177"/>
      <c r="AR29" s="179"/>
      <c r="AS29" s="179"/>
      <c r="AT29" s="179"/>
      <c r="AU29" s="185"/>
      <c r="AV29" s="179"/>
      <c r="AW29"/>
      <c r="AX29" s="239"/>
      <c r="AY29" s="275"/>
    </row>
    <row r="30" spans="1:51" s="33" customFormat="1" ht="6" customHeight="1" x14ac:dyDescent="0.25">
      <c r="A30" s="272"/>
      <c r="B30" s="196"/>
      <c r="C30" s="237"/>
      <c r="G30" s="33">
        <f>G28</f>
        <v>6</v>
      </c>
      <c r="H30" s="33">
        <v>3</v>
      </c>
      <c r="I30" s="231"/>
      <c r="J30" s="34"/>
      <c r="K30" s="234"/>
      <c r="L30" s="173"/>
      <c r="M30" s="184"/>
      <c r="N30" s="182"/>
      <c r="O30" s="277"/>
      <c r="P30" s="277"/>
      <c r="Q30" s="184"/>
      <c r="R30" s="182"/>
      <c r="S30" s="277"/>
      <c r="T30" s="277"/>
      <c r="U30" s="184"/>
      <c r="V30" s="182"/>
      <c r="W30" s="277"/>
      <c r="X30" s="277"/>
      <c r="Y30" s="184"/>
      <c r="Z30" s="182"/>
      <c r="AA30" s="277"/>
      <c r="AB30" s="277"/>
      <c r="AC30" s="184"/>
      <c r="AD30" s="182"/>
      <c r="AE30" s="277"/>
      <c r="AF30" s="277"/>
      <c r="AG30" s="184"/>
      <c r="AH30" s="182"/>
      <c r="AI30" s="183"/>
      <c r="AJ30" s="177"/>
      <c r="AK30" s="177"/>
      <c r="AL30" s="177"/>
      <c r="AM30" s="177"/>
      <c r="AN30" s="177"/>
      <c r="AO30" s="177"/>
      <c r="AP30" s="177"/>
      <c r="AQ30" s="177"/>
      <c r="AR30" s="179"/>
      <c r="AS30" s="179"/>
      <c r="AT30" s="179"/>
      <c r="AU30" s="185"/>
      <c r="AV30" s="179"/>
      <c r="AW30"/>
      <c r="AX30" s="239"/>
      <c r="AY30" s="275"/>
    </row>
    <row r="31" spans="1:51" s="33" customFormat="1" ht="6" customHeight="1" x14ac:dyDescent="0.25">
      <c r="A31" s="272"/>
      <c r="B31" s="196"/>
      <c r="C31" s="237"/>
      <c r="G31" s="33">
        <f>G28</f>
        <v>6</v>
      </c>
      <c r="H31" s="33">
        <v>4</v>
      </c>
      <c r="I31" s="232"/>
      <c r="J31" s="34"/>
      <c r="K31" s="235"/>
      <c r="L31" s="174"/>
      <c r="M31" s="277">
        <v>76</v>
      </c>
      <c r="N31" s="277"/>
      <c r="O31" s="182"/>
      <c r="P31" s="184"/>
      <c r="Q31" s="277">
        <v>65</v>
      </c>
      <c r="R31" s="277"/>
      <c r="S31" s="182"/>
      <c r="T31" s="184"/>
      <c r="U31" s="277">
        <v>53</v>
      </c>
      <c r="V31" s="277"/>
      <c r="W31" s="182"/>
      <c r="X31" s="184"/>
      <c r="Y31" s="277">
        <v>40</v>
      </c>
      <c r="Z31" s="277"/>
      <c r="AA31" s="182"/>
      <c r="AB31" s="184"/>
      <c r="AC31" s="277">
        <v>26</v>
      </c>
      <c r="AD31" s="277"/>
      <c r="AE31" s="182"/>
      <c r="AF31" s="184"/>
      <c r="AG31" s="277">
        <v>11</v>
      </c>
      <c r="AH31" s="277"/>
      <c r="AI31" s="182"/>
      <c r="AJ31" s="177"/>
      <c r="AK31" s="177"/>
      <c r="AL31" s="177"/>
      <c r="AM31" s="177"/>
      <c r="AN31" s="177"/>
      <c r="AO31" s="177"/>
      <c r="AP31" s="177"/>
      <c r="AQ31" s="177"/>
      <c r="AR31" s="179"/>
      <c r="AS31" s="179"/>
      <c r="AT31" s="179"/>
      <c r="AU31" s="185"/>
      <c r="AV31" s="179"/>
      <c r="AW31"/>
      <c r="AX31" s="239"/>
      <c r="AY31" s="276"/>
    </row>
    <row r="32" spans="1:51" s="33" customFormat="1" ht="6" customHeight="1" x14ac:dyDescent="0.25">
      <c r="A32" s="272"/>
      <c r="B32" s="196"/>
      <c r="C32" s="237">
        <v>7</v>
      </c>
      <c r="G32" s="33">
        <f>G28+1</f>
        <v>7</v>
      </c>
      <c r="I32" s="230" t="str">
        <f ca="1">INDIRECT($I$2&amp;$K$3&amp;"!"&amp;ADDRESS(ROW()-$B$2,COLUMN()-$B$2,4))</f>
        <v>Sonnen- &amp; Blendschutz</v>
      </c>
      <c r="J32" s="34"/>
      <c r="K32" s="233" t="str">
        <f ca="1">INDIRECT($I$2&amp;$K$3&amp;"!"&amp;ADDRESS(ROW()-$B$2,COLUMN()-$B$2,4))</f>
        <v>Natürliche, bauliche, technische Vermeidung v. Raumüberheizung, Management solarer Einträge</v>
      </c>
      <c r="L32" s="186"/>
      <c r="M32" s="277"/>
      <c r="N32" s="277"/>
      <c r="O32" s="184"/>
      <c r="P32" s="182"/>
      <c r="Q32" s="277"/>
      <c r="R32" s="277"/>
      <c r="S32" s="184"/>
      <c r="T32" s="182"/>
      <c r="U32" s="277"/>
      <c r="V32" s="277"/>
      <c r="W32" s="184"/>
      <c r="X32" s="182"/>
      <c r="Y32" s="277"/>
      <c r="Z32" s="277"/>
      <c r="AA32" s="184"/>
      <c r="AB32" s="182"/>
      <c r="AC32" s="277"/>
      <c r="AD32" s="277"/>
      <c r="AE32" s="184"/>
      <c r="AF32" s="182"/>
      <c r="AG32" s="277"/>
      <c r="AH32" s="277"/>
      <c r="AI32" s="184"/>
      <c r="AJ32" s="182"/>
      <c r="AK32" s="183"/>
      <c r="AL32" s="183"/>
      <c r="AM32" s="183"/>
      <c r="AN32" s="183"/>
      <c r="AO32" s="183"/>
      <c r="AP32" s="177"/>
      <c r="AQ32" s="177"/>
      <c r="AR32" s="179"/>
      <c r="AS32" s="179"/>
      <c r="AT32" s="179"/>
      <c r="AU32" s="185"/>
      <c r="AV32" s="179"/>
      <c r="AW32"/>
      <c r="AX32" s="239">
        <v>7</v>
      </c>
      <c r="AY32" s="274" t="str">
        <f>IF(VLOOKUP($AX32,'1_CCC'!$AX$8:$AY$79,2,FALSE)="","",VLOOKUP($AX32,'1_CCC'!$AX$8:$AY$79,2,FALSE))</f>
        <v/>
      </c>
    </row>
    <row r="33" spans="1:51" s="33" customFormat="1" ht="6" customHeight="1" x14ac:dyDescent="0.25">
      <c r="A33" s="272"/>
      <c r="B33" s="196"/>
      <c r="C33" s="237"/>
      <c r="G33" s="33">
        <f>G32</f>
        <v>7</v>
      </c>
      <c r="I33" s="231"/>
      <c r="J33" s="34"/>
      <c r="K33" s="234"/>
      <c r="L33" s="173"/>
      <c r="M33" s="182"/>
      <c r="N33" s="184"/>
      <c r="O33" s="277">
        <v>77</v>
      </c>
      <c r="P33" s="277"/>
      <c r="Q33" s="182"/>
      <c r="R33" s="184"/>
      <c r="S33" s="277">
        <v>66</v>
      </c>
      <c r="T33" s="277"/>
      <c r="U33" s="182"/>
      <c r="V33" s="184"/>
      <c r="W33" s="277">
        <v>54</v>
      </c>
      <c r="X33" s="277"/>
      <c r="Y33" s="182"/>
      <c r="Z33" s="184"/>
      <c r="AA33" s="277">
        <v>41</v>
      </c>
      <c r="AB33" s="277"/>
      <c r="AC33" s="182"/>
      <c r="AD33" s="184"/>
      <c r="AE33" s="277">
        <v>27</v>
      </c>
      <c r="AF33" s="277"/>
      <c r="AG33" s="182"/>
      <c r="AH33" s="184"/>
      <c r="AI33" s="277">
        <v>12</v>
      </c>
      <c r="AJ33" s="277"/>
      <c r="AK33" s="182"/>
      <c r="AL33" s="183"/>
      <c r="AM33" s="183"/>
      <c r="AN33" s="177"/>
      <c r="AO33" s="177"/>
      <c r="AP33" s="177"/>
      <c r="AQ33" s="177"/>
      <c r="AR33" s="177"/>
      <c r="AS33" s="177"/>
      <c r="AT33" s="177"/>
      <c r="AU33" s="187"/>
      <c r="AV33" s="179"/>
      <c r="AW33"/>
      <c r="AX33" s="239"/>
      <c r="AY33" s="275"/>
    </row>
    <row r="34" spans="1:51" s="33" customFormat="1" ht="6" customHeight="1" x14ac:dyDescent="0.25">
      <c r="A34" s="272"/>
      <c r="B34" s="196"/>
      <c r="C34" s="237"/>
      <c r="G34" s="33">
        <f>G32</f>
        <v>7</v>
      </c>
      <c r="I34" s="231"/>
      <c r="J34" s="34"/>
      <c r="K34" s="234"/>
      <c r="L34" s="173"/>
      <c r="M34" s="184"/>
      <c r="N34" s="182"/>
      <c r="O34" s="277"/>
      <c r="P34" s="277"/>
      <c r="Q34" s="184"/>
      <c r="R34" s="182"/>
      <c r="S34" s="277"/>
      <c r="T34" s="277"/>
      <c r="U34" s="184"/>
      <c r="V34" s="182"/>
      <c r="W34" s="277"/>
      <c r="X34" s="277"/>
      <c r="Y34" s="184"/>
      <c r="Z34" s="182"/>
      <c r="AA34" s="277"/>
      <c r="AB34" s="277"/>
      <c r="AC34" s="184"/>
      <c r="AD34" s="182"/>
      <c r="AE34" s="277"/>
      <c r="AF34" s="277"/>
      <c r="AG34" s="184"/>
      <c r="AH34" s="182"/>
      <c r="AI34" s="277"/>
      <c r="AJ34" s="277"/>
      <c r="AK34" s="184"/>
      <c r="AL34" s="182"/>
      <c r="AM34" s="183"/>
      <c r="AN34" s="177"/>
      <c r="AO34" s="177"/>
      <c r="AP34" s="177"/>
      <c r="AQ34" s="177"/>
      <c r="AR34" s="177"/>
      <c r="AS34" s="177"/>
      <c r="AT34" s="177"/>
      <c r="AU34" s="187"/>
      <c r="AV34" s="179"/>
      <c r="AW34"/>
      <c r="AX34" s="239"/>
      <c r="AY34" s="275"/>
    </row>
    <row r="35" spans="1:51" s="33" customFormat="1" ht="6" customHeight="1" x14ac:dyDescent="0.25">
      <c r="A35" s="272"/>
      <c r="B35" s="196"/>
      <c r="C35" s="237"/>
      <c r="G35" s="33">
        <f>G32</f>
        <v>7</v>
      </c>
      <c r="I35" s="232"/>
      <c r="J35" s="34"/>
      <c r="K35" s="235"/>
      <c r="L35" s="174"/>
      <c r="M35" s="277">
        <v>88</v>
      </c>
      <c r="N35" s="277"/>
      <c r="O35" s="182"/>
      <c r="P35" s="184"/>
      <c r="Q35" s="277">
        <v>78</v>
      </c>
      <c r="R35" s="277"/>
      <c r="S35" s="182"/>
      <c r="T35" s="184"/>
      <c r="U35" s="277">
        <v>67</v>
      </c>
      <c r="V35" s="277"/>
      <c r="W35" s="182"/>
      <c r="X35" s="184"/>
      <c r="Y35" s="277">
        <v>55</v>
      </c>
      <c r="Z35" s="277"/>
      <c r="AA35" s="182"/>
      <c r="AB35" s="184"/>
      <c r="AC35" s="277">
        <v>42</v>
      </c>
      <c r="AD35" s="277"/>
      <c r="AE35" s="182"/>
      <c r="AF35" s="184"/>
      <c r="AG35" s="277">
        <v>28</v>
      </c>
      <c r="AH35" s="277"/>
      <c r="AI35" s="182"/>
      <c r="AJ35" s="184"/>
      <c r="AK35" s="277">
        <v>13</v>
      </c>
      <c r="AL35" s="277"/>
      <c r="AM35" s="182"/>
      <c r="AN35" s="177"/>
      <c r="AO35" s="177"/>
      <c r="AP35" s="177"/>
      <c r="AQ35" s="177"/>
      <c r="AR35" s="177"/>
      <c r="AS35" s="177"/>
      <c r="AT35" s="177"/>
      <c r="AU35" s="187"/>
      <c r="AV35" s="179"/>
      <c r="AW35"/>
      <c r="AX35" s="239"/>
      <c r="AY35" s="276"/>
    </row>
    <row r="36" spans="1:51" s="33" customFormat="1" ht="6" customHeight="1" x14ac:dyDescent="0.25">
      <c r="A36" s="272"/>
      <c r="B36" s="196"/>
      <c r="C36" s="237">
        <v>8</v>
      </c>
      <c r="G36" s="33">
        <f>G32+1</f>
        <v>8</v>
      </c>
      <c r="I36" s="230" t="str">
        <f ca="1">INDIRECT($I$2&amp;$K$3&amp;"!"&amp;ADDRESS(ROW()-$B$2,COLUMN()-$B$2,4))</f>
        <v>Tageslicht &amp; Kunstlicht</v>
      </c>
      <c r="J36" s="34"/>
      <c r="K36" s="233" t="str">
        <f ca="1">INDIRECT($I$2&amp;$K$3&amp;"!"&amp;ADDRESS(ROW()-$B$2,COLUMN()-$B$2,4))</f>
        <v>Tageslichtverfügbarkeit für unter-schiedliche Nutzungen, Blendschutz, Visueller Komfort, Art der Leuchten</v>
      </c>
      <c r="L36" s="175"/>
      <c r="M36" s="277"/>
      <c r="N36" s="277"/>
      <c r="O36" s="184"/>
      <c r="P36" s="182"/>
      <c r="Q36" s="277"/>
      <c r="R36" s="277"/>
      <c r="S36" s="184"/>
      <c r="T36" s="182"/>
      <c r="U36" s="277"/>
      <c r="V36" s="277"/>
      <c r="W36" s="184"/>
      <c r="X36" s="182"/>
      <c r="Y36" s="277"/>
      <c r="Z36" s="277"/>
      <c r="AA36" s="184"/>
      <c r="AB36" s="182"/>
      <c r="AC36" s="277"/>
      <c r="AD36" s="277"/>
      <c r="AE36" s="184"/>
      <c r="AF36" s="182"/>
      <c r="AG36" s="277"/>
      <c r="AH36" s="277"/>
      <c r="AI36" s="184"/>
      <c r="AJ36" s="182"/>
      <c r="AK36" s="277"/>
      <c r="AL36" s="277"/>
      <c r="AM36" s="184"/>
      <c r="AN36" s="182"/>
      <c r="AO36" s="183"/>
      <c r="AP36" s="183"/>
      <c r="AQ36" s="183"/>
      <c r="AR36" s="183"/>
      <c r="AS36" s="183"/>
      <c r="AT36" s="177"/>
      <c r="AU36" s="187"/>
      <c r="AV36" s="179"/>
      <c r="AW36"/>
      <c r="AX36" s="239">
        <v>8</v>
      </c>
      <c r="AY36" s="274" t="str">
        <f>IF(VLOOKUP($AX36,'1_CCC'!$AX$8:$AY$79,2,FALSE)="","",VLOOKUP($AX36,'1_CCC'!$AX$8:$AY$79,2,FALSE))</f>
        <v/>
      </c>
    </row>
    <row r="37" spans="1:51" s="33" customFormat="1" ht="6" customHeight="1" x14ac:dyDescent="0.25">
      <c r="A37" s="272"/>
      <c r="B37" s="196"/>
      <c r="C37" s="237"/>
      <c r="G37" s="33">
        <f>G36</f>
        <v>8</v>
      </c>
      <c r="I37" s="231"/>
      <c r="J37" s="34"/>
      <c r="K37" s="234"/>
      <c r="L37" s="173"/>
      <c r="M37" s="182"/>
      <c r="N37" s="184"/>
      <c r="O37" s="277">
        <v>89</v>
      </c>
      <c r="P37" s="277"/>
      <c r="Q37" s="182"/>
      <c r="R37" s="184"/>
      <c r="S37" s="277">
        <v>79</v>
      </c>
      <c r="T37" s="277"/>
      <c r="U37" s="182"/>
      <c r="V37" s="184"/>
      <c r="W37" s="277">
        <v>68</v>
      </c>
      <c r="X37" s="277"/>
      <c r="Y37" s="182"/>
      <c r="Z37" s="184"/>
      <c r="AA37" s="277">
        <v>56</v>
      </c>
      <c r="AB37" s="277"/>
      <c r="AC37" s="182"/>
      <c r="AD37" s="184"/>
      <c r="AE37" s="277">
        <v>43</v>
      </c>
      <c r="AF37" s="277"/>
      <c r="AG37" s="182"/>
      <c r="AH37" s="184"/>
      <c r="AI37" s="277">
        <v>29</v>
      </c>
      <c r="AJ37" s="277"/>
      <c r="AK37" s="182"/>
      <c r="AL37" s="184"/>
      <c r="AM37" s="277">
        <v>14</v>
      </c>
      <c r="AN37" s="277"/>
      <c r="AO37" s="182"/>
      <c r="AP37" s="183"/>
      <c r="AQ37" s="183"/>
      <c r="AR37" s="183"/>
      <c r="AS37" s="183"/>
      <c r="AT37" s="177"/>
      <c r="AU37" s="187"/>
      <c r="AV37" s="179"/>
      <c r="AW37"/>
      <c r="AX37" s="239"/>
      <c r="AY37" s="275"/>
    </row>
    <row r="38" spans="1:51" s="33" customFormat="1" ht="6" customHeight="1" x14ac:dyDescent="0.25">
      <c r="A38" s="272"/>
      <c r="B38" s="196"/>
      <c r="C38" s="237"/>
      <c r="G38" s="33">
        <f>G36</f>
        <v>8</v>
      </c>
      <c r="I38" s="231"/>
      <c r="J38" s="34"/>
      <c r="K38" s="234"/>
      <c r="L38" s="173"/>
      <c r="M38" s="184"/>
      <c r="N38" s="182"/>
      <c r="O38" s="277"/>
      <c r="P38" s="277"/>
      <c r="Q38" s="184"/>
      <c r="R38" s="182"/>
      <c r="S38" s="277"/>
      <c r="T38" s="277"/>
      <c r="U38" s="184"/>
      <c r="V38" s="182"/>
      <c r="W38" s="277"/>
      <c r="X38" s="277"/>
      <c r="Y38" s="184"/>
      <c r="Z38" s="182"/>
      <c r="AA38" s="277"/>
      <c r="AB38" s="277"/>
      <c r="AC38" s="184"/>
      <c r="AD38" s="182"/>
      <c r="AE38" s="277"/>
      <c r="AF38" s="277"/>
      <c r="AG38" s="184"/>
      <c r="AH38" s="182"/>
      <c r="AI38" s="277"/>
      <c r="AJ38" s="277"/>
      <c r="AK38" s="184"/>
      <c r="AL38" s="182"/>
      <c r="AM38" s="277"/>
      <c r="AN38" s="277"/>
      <c r="AO38" s="184"/>
      <c r="AP38" s="182"/>
      <c r="AQ38" s="183"/>
      <c r="AR38" s="183"/>
      <c r="AS38" s="183"/>
      <c r="AT38" s="183"/>
      <c r="AU38" s="188"/>
      <c r="AV38" s="179"/>
      <c r="AW38"/>
      <c r="AX38" s="239"/>
      <c r="AY38" s="275"/>
    </row>
    <row r="39" spans="1:51" s="33" customFormat="1" ht="6" customHeight="1" x14ac:dyDescent="0.25">
      <c r="A39" s="272"/>
      <c r="B39" s="196"/>
      <c r="C39" s="237"/>
      <c r="G39" s="33">
        <f>G36</f>
        <v>8</v>
      </c>
      <c r="I39" s="232"/>
      <c r="J39" s="34"/>
      <c r="K39" s="235"/>
      <c r="L39" s="174"/>
      <c r="M39" s="277">
        <v>99</v>
      </c>
      <c r="N39" s="277"/>
      <c r="O39" s="182"/>
      <c r="P39" s="184"/>
      <c r="Q39" s="277">
        <v>90</v>
      </c>
      <c r="R39" s="277"/>
      <c r="S39" s="182"/>
      <c r="T39" s="184"/>
      <c r="U39" s="277">
        <v>80</v>
      </c>
      <c r="V39" s="277"/>
      <c r="W39" s="182"/>
      <c r="X39" s="184"/>
      <c r="Y39" s="277">
        <v>69</v>
      </c>
      <c r="Z39" s="277"/>
      <c r="AA39" s="182"/>
      <c r="AB39" s="184"/>
      <c r="AC39" s="277">
        <v>57</v>
      </c>
      <c r="AD39" s="277"/>
      <c r="AE39" s="182"/>
      <c r="AF39" s="184"/>
      <c r="AG39" s="277">
        <v>44</v>
      </c>
      <c r="AH39" s="277"/>
      <c r="AI39" s="182"/>
      <c r="AJ39" s="184"/>
      <c r="AK39" s="277">
        <v>30</v>
      </c>
      <c r="AL39" s="277"/>
      <c r="AM39" s="182"/>
      <c r="AN39" s="184"/>
      <c r="AO39" s="277">
        <v>15</v>
      </c>
      <c r="AP39" s="277"/>
      <c r="AQ39" s="182"/>
      <c r="AR39" s="183"/>
      <c r="AS39" s="183"/>
      <c r="AT39" s="183"/>
      <c r="AU39" s="188"/>
      <c r="AV39" s="179"/>
      <c r="AW39"/>
      <c r="AX39" s="239"/>
      <c r="AY39" s="276"/>
    </row>
    <row r="40" spans="1:51" s="33" customFormat="1" ht="6" customHeight="1" x14ac:dyDescent="0.25">
      <c r="A40" s="272"/>
      <c r="B40" s="196"/>
      <c r="C40" s="237">
        <v>9</v>
      </c>
      <c r="G40" s="33">
        <f>G36+1</f>
        <v>9</v>
      </c>
      <c r="I40" s="230" t="str">
        <f ca="1">INDIRECT($I$2&amp;$K$3&amp;"!"&amp;ADDRESS(ROW()-$B$2,COLUMN()-$B$2,4))</f>
        <v>Natürliche Lüftung</v>
      </c>
      <c r="J40" s="34"/>
      <c r="K40" s="233" t="str">
        <f ca="1">INDIRECT($I$2&amp;$K$3&amp;"!"&amp;ADDRESS(ROW()-$B$2,COLUMN()-$B$2,4))</f>
        <v>Luftstrom in und durch das Gebäude, Qualität und Disposition, Geometrie Anordnung, Größe von Öffnungen</v>
      </c>
      <c r="L40" s="175"/>
      <c r="M40" s="277"/>
      <c r="N40" s="277"/>
      <c r="O40" s="184"/>
      <c r="P40" s="182"/>
      <c r="Q40" s="277"/>
      <c r="R40" s="277"/>
      <c r="S40" s="184"/>
      <c r="T40" s="182"/>
      <c r="U40" s="277"/>
      <c r="V40" s="277"/>
      <c r="W40" s="184"/>
      <c r="X40" s="182"/>
      <c r="Y40" s="277"/>
      <c r="Z40" s="277"/>
      <c r="AA40" s="184"/>
      <c r="AB40" s="182"/>
      <c r="AC40" s="277"/>
      <c r="AD40" s="277"/>
      <c r="AE40" s="184"/>
      <c r="AF40" s="182"/>
      <c r="AG40" s="277"/>
      <c r="AH40" s="277"/>
      <c r="AI40" s="184"/>
      <c r="AJ40" s="182"/>
      <c r="AK40" s="277"/>
      <c r="AL40" s="277"/>
      <c r="AM40" s="184"/>
      <c r="AN40" s="182"/>
      <c r="AO40" s="277"/>
      <c r="AP40" s="277"/>
      <c r="AQ40" s="184"/>
      <c r="AR40" s="182"/>
      <c r="AS40" s="183"/>
      <c r="AT40" s="183"/>
      <c r="AU40" s="188"/>
      <c r="AV40" s="179"/>
      <c r="AW40"/>
      <c r="AX40" s="239">
        <v>9</v>
      </c>
      <c r="AY40" s="274" t="str">
        <f>IF(VLOOKUP($AX40,'1_CCC'!$AX$8:$AY$79,2,FALSE)="","",VLOOKUP($AX40,'1_CCC'!$AX$8:$AY$79,2,FALSE))</f>
        <v/>
      </c>
    </row>
    <row r="41" spans="1:51" s="33" customFormat="1" ht="6" customHeight="1" x14ac:dyDescent="0.25">
      <c r="A41" s="272"/>
      <c r="B41" s="196"/>
      <c r="C41" s="237"/>
      <c r="G41" s="33">
        <f>G40</f>
        <v>9</v>
      </c>
      <c r="I41" s="231"/>
      <c r="J41" s="34"/>
      <c r="K41" s="234"/>
      <c r="L41" s="173"/>
      <c r="M41" s="182"/>
      <c r="N41" s="184"/>
      <c r="O41" s="277">
        <v>100</v>
      </c>
      <c r="P41" s="277"/>
      <c r="Q41" s="182"/>
      <c r="R41" s="184"/>
      <c r="S41" s="277">
        <v>91</v>
      </c>
      <c r="T41" s="277"/>
      <c r="U41" s="182"/>
      <c r="V41" s="184"/>
      <c r="W41" s="277">
        <v>81</v>
      </c>
      <c r="X41" s="277"/>
      <c r="Y41" s="182"/>
      <c r="Z41" s="184"/>
      <c r="AA41" s="277">
        <v>70</v>
      </c>
      <c r="AB41" s="277"/>
      <c r="AC41" s="182"/>
      <c r="AD41" s="184"/>
      <c r="AE41" s="277">
        <v>58</v>
      </c>
      <c r="AF41" s="277"/>
      <c r="AG41" s="182"/>
      <c r="AH41" s="184"/>
      <c r="AI41" s="277">
        <v>45</v>
      </c>
      <c r="AJ41" s="277"/>
      <c r="AK41" s="182"/>
      <c r="AL41" s="184"/>
      <c r="AM41" s="277">
        <v>31</v>
      </c>
      <c r="AN41" s="277"/>
      <c r="AO41" s="182"/>
      <c r="AP41" s="184"/>
      <c r="AQ41" s="277">
        <v>16</v>
      </c>
      <c r="AR41" s="277"/>
      <c r="AS41" s="182"/>
      <c r="AT41" s="183"/>
      <c r="AU41" s="188"/>
      <c r="AV41" s="179"/>
      <c r="AW41"/>
      <c r="AX41" s="239"/>
      <c r="AY41" s="275"/>
    </row>
    <row r="42" spans="1:51" s="33" customFormat="1" ht="6" customHeight="1" x14ac:dyDescent="0.25">
      <c r="A42" s="272"/>
      <c r="B42" s="196"/>
      <c r="C42" s="237"/>
      <c r="G42" s="33">
        <f>G40</f>
        <v>9</v>
      </c>
      <c r="I42" s="231"/>
      <c r="J42" s="34"/>
      <c r="K42" s="234"/>
      <c r="L42" s="173"/>
      <c r="M42" s="184"/>
      <c r="N42" s="182"/>
      <c r="O42" s="277"/>
      <c r="P42" s="277"/>
      <c r="Q42" s="184"/>
      <c r="R42" s="182"/>
      <c r="S42" s="277"/>
      <c r="T42" s="277"/>
      <c r="U42" s="184"/>
      <c r="V42" s="182"/>
      <c r="W42" s="277"/>
      <c r="X42" s="277"/>
      <c r="Y42" s="184"/>
      <c r="Z42" s="182"/>
      <c r="AA42" s="277"/>
      <c r="AB42" s="277"/>
      <c r="AC42" s="184"/>
      <c r="AD42" s="182"/>
      <c r="AE42" s="277"/>
      <c r="AF42" s="277"/>
      <c r="AG42" s="184"/>
      <c r="AH42" s="182"/>
      <c r="AI42" s="277"/>
      <c r="AJ42" s="277"/>
      <c r="AK42" s="184"/>
      <c r="AL42" s="182"/>
      <c r="AM42" s="277"/>
      <c r="AN42" s="277"/>
      <c r="AO42" s="184"/>
      <c r="AP42" s="182"/>
      <c r="AQ42" s="277"/>
      <c r="AR42" s="277"/>
      <c r="AS42" s="184"/>
      <c r="AT42" s="182"/>
      <c r="AU42" s="188"/>
      <c r="AV42" s="179"/>
      <c r="AW42"/>
      <c r="AX42" s="239"/>
      <c r="AY42" s="275"/>
    </row>
    <row r="43" spans="1:51" s="33" customFormat="1" ht="6" customHeight="1" x14ac:dyDescent="0.25">
      <c r="A43" s="273"/>
      <c r="B43" s="196"/>
      <c r="C43" s="238"/>
      <c r="G43" s="33">
        <f>G40</f>
        <v>9</v>
      </c>
      <c r="I43" s="232"/>
      <c r="J43" s="34"/>
      <c r="K43" s="235"/>
      <c r="L43" s="174"/>
      <c r="M43" s="277">
        <v>109</v>
      </c>
      <c r="N43" s="277"/>
      <c r="O43" s="182"/>
      <c r="P43" s="184"/>
      <c r="Q43" s="277">
        <v>101</v>
      </c>
      <c r="R43" s="277"/>
      <c r="S43" s="182"/>
      <c r="T43" s="184"/>
      <c r="U43" s="277">
        <v>92</v>
      </c>
      <c r="V43" s="277"/>
      <c r="W43" s="182"/>
      <c r="X43" s="184"/>
      <c r="Y43" s="277">
        <v>82</v>
      </c>
      <c r="Z43" s="277"/>
      <c r="AA43" s="182"/>
      <c r="AB43" s="184"/>
      <c r="AC43" s="277">
        <v>71</v>
      </c>
      <c r="AD43" s="277"/>
      <c r="AE43" s="182"/>
      <c r="AF43" s="184"/>
      <c r="AG43" s="277">
        <v>59</v>
      </c>
      <c r="AH43" s="277"/>
      <c r="AI43" s="182"/>
      <c r="AJ43" s="184"/>
      <c r="AK43" s="277">
        <v>46</v>
      </c>
      <c r="AL43" s="277"/>
      <c r="AM43" s="182"/>
      <c r="AN43" s="184"/>
      <c r="AO43" s="277">
        <v>32</v>
      </c>
      <c r="AP43" s="277"/>
      <c r="AQ43" s="182"/>
      <c r="AR43" s="184"/>
      <c r="AS43" s="277">
        <v>17</v>
      </c>
      <c r="AT43" s="277"/>
      <c r="AU43" s="189"/>
      <c r="AV43" s="179"/>
      <c r="AW43"/>
      <c r="AX43" s="243"/>
      <c r="AY43" s="276"/>
    </row>
    <row r="44" spans="1:51" s="33" customFormat="1" ht="6" customHeight="1" x14ac:dyDescent="0.25">
      <c r="A44" s="271" t="str">
        <f>'1_CCC'!A44:A79</f>
        <v>Energieversorgung &amp; TGA &amp; Betrieb</v>
      </c>
      <c r="B44" s="196"/>
      <c r="C44" s="237">
        <v>10</v>
      </c>
      <c r="G44" s="33">
        <f>G40+1</f>
        <v>10</v>
      </c>
      <c r="I44" s="230" t="str">
        <f ca="1">INDIRECT($I$2&amp;$K$3&amp;"!"&amp;ADDRESS(ROW()-$B$2,COLUMN()-$B$2,4))</f>
        <v>Energiebedarf &amp; Verbrauch</v>
      </c>
      <c r="J44" s="34"/>
      <c r="K44" s="233" t="str">
        <f ca="1">INDIRECT($I$2&amp;$K$3&amp;"!"&amp;ADDRESS(ROW()-$B$2,COLUMN()-$B$2,4))</f>
        <v>Einsparung, Optimierung TGA, Wahl Beleuchtung, Leuchtmittel, Nutzer-strom, Equipment, Messkonzept</v>
      </c>
      <c r="L44" s="175"/>
      <c r="M44" s="277"/>
      <c r="N44" s="277"/>
      <c r="O44" s="184"/>
      <c r="P44" s="182"/>
      <c r="Q44" s="277"/>
      <c r="R44" s="277"/>
      <c r="S44" s="184"/>
      <c r="T44" s="182"/>
      <c r="U44" s="277"/>
      <c r="V44" s="277"/>
      <c r="W44" s="184"/>
      <c r="X44" s="182"/>
      <c r="Y44" s="277"/>
      <c r="Z44" s="277"/>
      <c r="AA44" s="184"/>
      <c r="AB44" s="182"/>
      <c r="AC44" s="277"/>
      <c r="AD44" s="277"/>
      <c r="AE44" s="184"/>
      <c r="AF44" s="182"/>
      <c r="AG44" s="277"/>
      <c r="AH44" s="277"/>
      <c r="AI44" s="184"/>
      <c r="AJ44" s="182"/>
      <c r="AK44" s="277"/>
      <c r="AL44" s="277"/>
      <c r="AM44" s="184"/>
      <c r="AN44" s="182"/>
      <c r="AO44" s="277"/>
      <c r="AP44" s="277"/>
      <c r="AQ44" s="184"/>
      <c r="AR44" s="182"/>
      <c r="AS44" s="277"/>
      <c r="AT44" s="277"/>
      <c r="AU44" s="190"/>
      <c r="AV44" s="179"/>
      <c r="AW44"/>
      <c r="AX44" s="239">
        <v>10</v>
      </c>
      <c r="AY44" s="274" t="str">
        <f>IF(VLOOKUP($AX44,'1_CCC'!$AX$8:$AY$79,2,FALSE)="","",VLOOKUP($AX44,'1_CCC'!$AX$8:$AY$79,2,FALSE))</f>
        <v/>
      </c>
    </row>
    <row r="45" spans="1:51" s="33" customFormat="1" ht="6" customHeight="1" x14ac:dyDescent="0.25">
      <c r="A45" s="272"/>
      <c r="B45" s="196"/>
      <c r="C45" s="237"/>
      <c r="G45" s="33">
        <f>G44</f>
        <v>10</v>
      </c>
      <c r="I45" s="231"/>
      <c r="J45" s="34"/>
      <c r="K45" s="234"/>
      <c r="L45" s="173"/>
      <c r="M45" s="182"/>
      <c r="N45" s="184"/>
      <c r="O45" s="277">
        <v>110</v>
      </c>
      <c r="P45" s="277"/>
      <c r="Q45" s="182"/>
      <c r="R45" s="184"/>
      <c r="S45" s="277">
        <v>102</v>
      </c>
      <c r="T45" s="277"/>
      <c r="U45" s="182"/>
      <c r="V45" s="184"/>
      <c r="W45" s="277">
        <v>93</v>
      </c>
      <c r="X45" s="277"/>
      <c r="Y45" s="182"/>
      <c r="Z45" s="184"/>
      <c r="AA45" s="277">
        <v>83</v>
      </c>
      <c r="AB45" s="277"/>
      <c r="AC45" s="182"/>
      <c r="AD45" s="184"/>
      <c r="AE45" s="277">
        <v>72</v>
      </c>
      <c r="AF45" s="277"/>
      <c r="AG45" s="182"/>
      <c r="AH45" s="184"/>
      <c r="AI45" s="277">
        <v>60</v>
      </c>
      <c r="AJ45" s="277"/>
      <c r="AK45" s="182"/>
      <c r="AL45" s="184"/>
      <c r="AM45" s="277">
        <v>47</v>
      </c>
      <c r="AN45" s="277"/>
      <c r="AO45" s="182"/>
      <c r="AP45" s="184"/>
      <c r="AQ45" s="277">
        <v>33</v>
      </c>
      <c r="AR45" s="277"/>
      <c r="AS45" s="182"/>
      <c r="AT45" s="184"/>
      <c r="AU45" s="173"/>
      <c r="AV45" s="179"/>
      <c r="AW45"/>
      <c r="AX45" s="239"/>
      <c r="AY45" s="275"/>
    </row>
    <row r="46" spans="1:51" s="33" customFormat="1" ht="6" customHeight="1" x14ac:dyDescent="0.25">
      <c r="A46" s="272"/>
      <c r="B46" s="196"/>
      <c r="C46" s="237"/>
      <c r="G46" s="33">
        <f>G44</f>
        <v>10</v>
      </c>
      <c r="I46" s="231"/>
      <c r="J46" s="34"/>
      <c r="K46" s="234"/>
      <c r="L46" s="173"/>
      <c r="M46" s="184"/>
      <c r="N46" s="182"/>
      <c r="O46" s="277"/>
      <c r="P46" s="277"/>
      <c r="Q46" s="184"/>
      <c r="R46" s="182"/>
      <c r="S46" s="277"/>
      <c r="T46" s="277"/>
      <c r="U46" s="184"/>
      <c r="V46" s="182"/>
      <c r="W46" s="277"/>
      <c r="X46" s="277"/>
      <c r="Y46" s="184"/>
      <c r="Z46" s="182"/>
      <c r="AA46" s="277"/>
      <c r="AB46" s="277"/>
      <c r="AC46" s="184"/>
      <c r="AD46" s="182"/>
      <c r="AE46" s="277"/>
      <c r="AF46" s="277"/>
      <c r="AG46" s="184"/>
      <c r="AH46" s="182"/>
      <c r="AI46" s="277"/>
      <c r="AJ46" s="277"/>
      <c r="AK46" s="184"/>
      <c r="AL46" s="182"/>
      <c r="AM46" s="277"/>
      <c r="AN46" s="277"/>
      <c r="AO46" s="184"/>
      <c r="AP46" s="182"/>
      <c r="AQ46" s="277"/>
      <c r="AR46" s="277"/>
      <c r="AS46" s="184"/>
      <c r="AT46" s="183"/>
      <c r="AU46" s="173"/>
      <c r="AV46" s="179"/>
      <c r="AW46"/>
      <c r="AX46" s="239"/>
      <c r="AY46" s="275"/>
    </row>
    <row r="47" spans="1:51" s="33" customFormat="1" ht="6" customHeight="1" x14ac:dyDescent="0.25">
      <c r="A47" s="272"/>
      <c r="B47" s="196"/>
      <c r="C47" s="237"/>
      <c r="G47" s="33">
        <f>G44</f>
        <v>10</v>
      </c>
      <c r="I47" s="232"/>
      <c r="J47" s="34"/>
      <c r="K47" s="235"/>
      <c r="L47" s="174"/>
      <c r="M47" s="277">
        <v>118</v>
      </c>
      <c r="N47" s="277"/>
      <c r="O47" s="182"/>
      <c r="P47" s="184"/>
      <c r="Q47" s="277">
        <v>111</v>
      </c>
      <c r="R47" s="277"/>
      <c r="S47" s="182"/>
      <c r="T47" s="184"/>
      <c r="U47" s="277">
        <v>103</v>
      </c>
      <c r="V47" s="277"/>
      <c r="W47" s="182"/>
      <c r="X47" s="184"/>
      <c r="Y47" s="277">
        <v>94</v>
      </c>
      <c r="Z47" s="277"/>
      <c r="AA47" s="182"/>
      <c r="AB47" s="184"/>
      <c r="AC47" s="277">
        <v>84</v>
      </c>
      <c r="AD47" s="277"/>
      <c r="AE47" s="182"/>
      <c r="AF47" s="184"/>
      <c r="AG47" s="277">
        <v>73</v>
      </c>
      <c r="AH47" s="277"/>
      <c r="AI47" s="182"/>
      <c r="AJ47" s="184"/>
      <c r="AK47" s="277">
        <v>61</v>
      </c>
      <c r="AL47" s="277"/>
      <c r="AM47" s="182"/>
      <c r="AN47" s="184"/>
      <c r="AO47" s="277">
        <v>48</v>
      </c>
      <c r="AP47" s="277"/>
      <c r="AQ47" s="182"/>
      <c r="AR47" s="184"/>
      <c r="AS47" s="183"/>
      <c r="AT47" s="183"/>
      <c r="AU47" s="173"/>
      <c r="AV47" s="179"/>
      <c r="AW47"/>
      <c r="AX47" s="239"/>
      <c r="AY47" s="276"/>
    </row>
    <row r="48" spans="1:51" s="33" customFormat="1" ht="6" customHeight="1" x14ac:dyDescent="0.25">
      <c r="A48" s="272"/>
      <c r="B48" s="196"/>
      <c r="C48" s="237">
        <v>11</v>
      </c>
      <c r="G48" s="33">
        <f>G44+1</f>
        <v>11</v>
      </c>
      <c r="I48" s="230" t="str">
        <f ca="1">INDIRECT($I$2&amp;$K$3&amp;"!"&amp;ADDRESS(ROW()-$B$2,COLUMN()-$B$2,4))</f>
        <v>Energieversorgung</v>
      </c>
      <c r="J48" s="34"/>
      <c r="K48" s="233" t="str">
        <f ca="1">INDIRECT($I$2&amp;$K$3&amp;"!"&amp;ADDRESS(ROW()-$B$2,COLUMN()-$B$2,4))</f>
        <v>Energieträger, Art der Versorgung, Energiespeicher, Lastmanagement, Smart Grid, Versorgungssicherheit</v>
      </c>
      <c r="L48" s="175"/>
      <c r="M48" s="277"/>
      <c r="N48" s="277"/>
      <c r="O48" s="184"/>
      <c r="P48" s="182"/>
      <c r="Q48" s="277"/>
      <c r="R48" s="277"/>
      <c r="S48" s="184"/>
      <c r="T48" s="182"/>
      <c r="U48" s="277"/>
      <c r="V48" s="277"/>
      <c r="W48" s="184"/>
      <c r="X48" s="182"/>
      <c r="Y48" s="277"/>
      <c r="Z48" s="277"/>
      <c r="AA48" s="184"/>
      <c r="AB48" s="182"/>
      <c r="AC48" s="277"/>
      <c r="AD48" s="277"/>
      <c r="AE48" s="184"/>
      <c r="AF48" s="182"/>
      <c r="AG48" s="277"/>
      <c r="AH48" s="277"/>
      <c r="AI48" s="184"/>
      <c r="AJ48" s="182"/>
      <c r="AK48" s="277"/>
      <c r="AL48" s="277"/>
      <c r="AM48" s="184"/>
      <c r="AN48" s="182"/>
      <c r="AO48" s="277"/>
      <c r="AP48" s="277"/>
      <c r="AQ48" s="184"/>
      <c r="AR48" s="183"/>
      <c r="AS48" s="183"/>
      <c r="AT48" s="183"/>
      <c r="AU48" s="173"/>
      <c r="AV48" s="179"/>
      <c r="AW48"/>
      <c r="AX48" s="239">
        <v>11</v>
      </c>
      <c r="AY48" s="274" t="str">
        <f>IF(VLOOKUP($AX48,'1_CCC'!$AX$8:$AY$79,2,FALSE)="","",VLOOKUP($AX48,'1_CCC'!$AX$8:$AY$79,2,FALSE))</f>
        <v/>
      </c>
    </row>
    <row r="49" spans="1:51" s="33" customFormat="1" ht="6" customHeight="1" x14ac:dyDescent="0.25">
      <c r="A49" s="272"/>
      <c r="B49" s="196"/>
      <c r="C49" s="237"/>
      <c r="G49" s="33">
        <f>G48</f>
        <v>11</v>
      </c>
      <c r="I49" s="231"/>
      <c r="J49" s="34"/>
      <c r="K49" s="234"/>
      <c r="L49" s="173"/>
      <c r="M49" s="182"/>
      <c r="N49" s="184"/>
      <c r="O49" s="277">
        <v>119</v>
      </c>
      <c r="P49" s="277"/>
      <c r="Q49" s="182"/>
      <c r="R49" s="184"/>
      <c r="S49" s="277">
        <v>112</v>
      </c>
      <c r="T49" s="277"/>
      <c r="U49" s="182"/>
      <c r="V49" s="184"/>
      <c r="W49" s="277">
        <v>104</v>
      </c>
      <c r="X49" s="277"/>
      <c r="Y49" s="182"/>
      <c r="Z49" s="184"/>
      <c r="AA49" s="277">
        <v>95</v>
      </c>
      <c r="AB49" s="277"/>
      <c r="AC49" s="182"/>
      <c r="AD49" s="184"/>
      <c r="AE49" s="277">
        <v>85</v>
      </c>
      <c r="AF49" s="277"/>
      <c r="AG49" s="182"/>
      <c r="AH49" s="184"/>
      <c r="AI49" s="277">
        <v>74</v>
      </c>
      <c r="AJ49" s="277"/>
      <c r="AK49" s="182"/>
      <c r="AL49" s="184"/>
      <c r="AM49" s="277">
        <v>62</v>
      </c>
      <c r="AN49" s="277"/>
      <c r="AO49" s="182"/>
      <c r="AP49" s="184"/>
      <c r="AQ49" s="183"/>
      <c r="AR49" s="183"/>
      <c r="AS49" s="183"/>
      <c r="AT49" s="183"/>
      <c r="AU49" s="173"/>
      <c r="AV49" s="179"/>
      <c r="AW49"/>
      <c r="AX49" s="239"/>
      <c r="AY49" s="275"/>
    </row>
    <row r="50" spans="1:51" s="33" customFormat="1" ht="6" customHeight="1" x14ac:dyDescent="0.25">
      <c r="A50" s="272"/>
      <c r="B50" s="196"/>
      <c r="C50" s="237"/>
      <c r="G50" s="33">
        <f>G48</f>
        <v>11</v>
      </c>
      <c r="I50" s="231"/>
      <c r="J50" s="34"/>
      <c r="K50" s="234"/>
      <c r="L50" s="173"/>
      <c r="M50" s="184"/>
      <c r="N50" s="182"/>
      <c r="O50" s="277"/>
      <c r="P50" s="277"/>
      <c r="Q50" s="184"/>
      <c r="R50" s="182"/>
      <c r="S50" s="277"/>
      <c r="T50" s="277"/>
      <c r="U50" s="184"/>
      <c r="V50" s="182"/>
      <c r="W50" s="277"/>
      <c r="X50" s="277"/>
      <c r="Y50" s="184"/>
      <c r="Z50" s="182"/>
      <c r="AA50" s="277"/>
      <c r="AB50" s="277"/>
      <c r="AC50" s="184"/>
      <c r="AD50" s="182"/>
      <c r="AE50" s="277"/>
      <c r="AF50" s="277"/>
      <c r="AG50" s="184"/>
      <c r="AH50" s="182"/>
      <c r="AI50" s="277"/>
      <c r="AJ50" s="277"/>
      <c r="AK50" s="184"/>
      <c r="AL50" s="182"/>
      <c r="AM50" s="277"/>
      <c r="AN50" s="277"/>
      <c r="AO50" s="184"/>
      <c r="AP50" s="177"/>
      <c r="AQ50" s="177"/>
      <c r="AR50" s="177"/>
      <c r="AS50" s="177"/>
      <c r="AT50" s="177"/>
      <c r="AU50" s="176"/>
      <c r="AV50" s="179"/>
      <c r="AW50"/>
      <c r="AX50" s="239"/>
      <c r="AY50" s="275"/>
    </row>
    <row r="51" spans="1:51" s="33" customFormat="1" ht="6" customHeight="1" x14ac:dyDescent="0.25">
      <c r="A51" s="272"/>
      <c r="B51" s="196"/>
      <c r="C51" s="237"/>
      <c r="G51" s="33">
        <f>G48</f>
        <v>11</v>
      </c>
      <c r="I51" s="232"/>
      <c r="J51" s="34"/>
      <c r="K51" s="235"/>
      <c r="L51" s="174"/>
      <c r="M51" s="277">
        <v>126</v>
      </c>
      <c r="N51" s="277"/>
      <c r="O51" s="182"/>
      <c r="P51" s="184"/>
      <c r="Q51" s="277">
        <v>120</v>
      </c>
      <c r="R51" s="277"/>
      <c r="S51" s="182"/>
      <c r="T51" s="184"/>
      <c r="U51" s="277">
        <v>113</v>
      </c>
      <c r="V51" s="277"/>
      <c r="W51" s="182"/>
      <c r="X51" s="184"/>
      <c r="Y51" s="277">
        <v>105</v>
      </c>
      <c r="Z51" s="277"/>
      <c r="AA51" s="182"/>
      <c r="AB51" s="184"/>
      <c r="AC51" s="277">
        <v>96</v>
      </c>
      <c r="AD51" s="277"/>
      <c r="AE51" s="182"/>
      <c r="AF51" s="184"/>
      <c r="AG51" s="277">
        <v>86</v>
      </c>
      <c r="AH51" s="277"/>
      <c r="AI51" s="182"/>
      <c r="AJ51" s="184"/>
      <c r="AK51" s="277">
        <v>75</v>
      </c>
      <c r="AL51" s="277"/>
      <c r="AM51" s="182"/>
      <c r="AN51" s="184"/>
      <c r="AO51" s="177"/>
      <c r="AP51" s="177"/>
      <c r="AQ51" s="177"/>
      <c r="AR51" s="177"/>
      <c r="AS51" s="177"/>
      <c r="AT51" s="177"/>
      <c r="AU51" s="176"/>
      <c r="AV51" s="179"/>
      <c r="AW51"/>
      <c r="AX51" s="239"/>
      <c r="AY51" s="276"/>
    </row>
    <row r="52" spans="1:51" s="33" customFormat="1" ht="6" customHeight="1" x14ac:dyDescent="0.25">
      <c r="A52" s="272"/>
      <c r="B52" s="196"/>
      <c r="C52" s="237">
        <v>12</v>
      </c>
      <c r="G52" s="33">
        <f>G48+1</f>
        <v>12</v>
      </c>
      <c r="I52" s="230" t="str">
        <f ca="1">INDIRECT($I$2&amp;$K$3&amp;"!"&amp;ADDRESS(ROW()-$B$2,COLUMN()-$B$2,4))</f>
        <v>Erneuerbare Energien</v>
      </c>
      <c r="J52" s="34"/>
      <c r="K52" s="233" t="str">
        <f ca="1">INDIRECT($I$2&amp;$K$3&amp;"!"&amp;ADDRESS(ROW()-$B$2,COLUMN()-$B$2,4))</f>
        <v xml:space="preserve">Lokale Potenziale/Kapazitäten, spezifische Bedingungen am Standort, auf dem Grundstück </v>
      </c>
      <c r="L52" s="175"/>
      <c r="M52" s="277"/>
      <c r="N52" s="277"/>
      <c r="O52" s="184"/>
      <c r="P52" s="182"/>
      <c r="Q52" s="277"/>
      <c r="R52" s="277"/>
      <c r="S52" s="184"/>
      <c r="T52" s="182"/>
      <c r="U52" s="277"/>
      <c r="V52" s="277"/>
      <c r="W52" s="184"/>
      <c r="X52" s="182"/>
      <c r="Y52" s="277"/>
      <c r="Z52" s="277"/>
      <c r="AA52" s="184"/>
      <c r="AB52" s="182"/>
      <c r="AC52" s="277"/>
      <c r="AD52" s="277"/>
      <c r="AE52" s="184"/>
      <c r="AF52" s="182"/>
      <c r="AG52" s="277"/>
      <c r="AH52" s="277"/>
      <c r="AI52" s="184"/>
      <c r="AJ52" s="182"/>
      <c r="AK52" s="277"/>
      <c r="AL52" s="277"/>
      <c r="AM52" s="184"/>
      <c r="AN52" s="177"/>
      <c r="AO52" s="177"/>
      <c r="AP52" s="177"/>
      <c r="AQ52" s="177"/>
      <c r="AR52" s="177"/>
      <c r="AS52" s="177"/>
      <c r="AT52" s="177"/>
      <c r="AU52" s="176"/>
      <c r="AV52" s="179"/>
      <c r="AW52"/>
      <c r="AX52" s="239">
        <v>12</v>
      </c>
      <c r="AY52" s="274" t="str">
        <f>IF(VLOOKUP($AX52,'1_CCC'!$AX$8:$AY$79,2,FALSE)="","",VLOOKUP($AX52,'1_CCC'!$AX$8:$AY$79,2,FALSE))</f>
        <v/>
      </c>
    </row>
    <row r="53" spans="1:51" s="33" customFormat="1" ht="6" customHeight="1" x14ac:dyDescent="0.25">
      <c r="A53" s="272"/>
      <c r="B53" s="196"/>
      <c r="C53" s="237"/>
      <c r="G53" s="33">
        <f>G52</f>
        <v>12</v>
      </c>
      <c r="I53" s="231"/>
      <c r="J53" s="34"/>
      <c r="K53" s="234"/>
      <c r="L53" s="173"/>
      <c r="M53" s="182"/>
      <c r="N53" s="184"/>
      <c r="O53" s="277">
        <v>127</v>
      </c>
      <c r="P53" s="277"/>
      <c r="Q53" s="182"/>
      <c r="R53" s="184"/>
      <c r="S53" s="277">
        <v>121</v>
      </c>
      <c r="T53" s="277"/>
      <c r="U53" s="182"/>
      <c r="V53" s="184"/>
      <c r="W53" s="277">
        <v>114</v>
      </c>
      <c r="X53" s="277"/>
      <c r="Y53" s="182"/>
      <c r="Z53" s="184"/>
      <c r="AA53" s="277">
        <v>106</v>
      </c>
      <c r="AB53" s="277"/>
      <c r="AC53" s="182"/>
      <c r="AD53" s="184"/>
      <c r="AE53" s="277">
        <v>97</v>
      </c>
      <c r="AF53" s="277"/>
      <c r="AG53" s="182"/>
      <c r="AH53" s="184"/>
      <c r="AI53" s="277">
        <v>87</v>
      </c>
      <c r="AJ53" s="277"/>
      <c r="AK53" s="182"/>
      <c r="AL53" s="184"/>
      <c r="AM53" s="183"/>
      <c r="AN53" s="177"/>
      <c r="AO53" s="177"/>
      <c r="AP53" s="177"/>
      <c r="AQ53" s="177"/>
      <c r="AR53" s="177"/>
      <c r="AS53" s="177"/>
      <c r="AT53" s="177"/>
      <c r="AU53" s="176"/>
      <c r="AV53" s="179"/>
      <c r="AW53"/>
      <c r="AX53" s="239"/>
      <c r="AY53" s="275"/>
    </row>
    <row r="54" spans="1:51" s="33" customFormat="1" ht="6" customHeight="1" x14ac:dyDescent="0.25">
      <c r="A54" s="272"/>
      <c r="B54" s="196"/>
      <c r="C54" s="237"/>
      <c r="G54" s="33">
        <f>G52</f>
        <v>12</v>
      </c>
      <c r="I54" s="231"/>
      <c r="J54" s="34"/>
      <c r="K54" s="234"/>
      <c r="L54" s="173"/>
      <c r="M54" s="184"/>
      <c r="N54" s="182"/>
      <c r="O54" s="277"/>
      <c r="P54" s="277"/>
      <c r="Q54" s="184"/>
      <c r="R54" s="182"/>
      <c r="S54" s="277"/>
      <c r="T54" s="277"/>
      <c r="U54" s="184"/>
      <c r="V54" s="182"/>
      <c r="W54" s="277"/>
      <c r="X54" s="277"/>
      <c r="Y54" s="184"/>
      <c r="Z54" s="182"/>
      <c r="AA54" s="277"/>
      <c r="AB54" s="277"/>
      <c r="AC54" s="184"/>
      <c r="AD54" s="182"/>
      <c r="AE54" s="277"/>
      <c r="AF54" s="277"/>
      <c r="AG54" s="184"/>
      <c r="AH54" s="182"/>
      <c r="AI54" s="277"/>
      <c r="AJ54" s="277"/>
      <c r="AK54" s="184"/>
      <c r="AL54" s="183"/>
      <c r="AM54" s="183"/>
      <c r="AN54" s="177"/>
      <c r="AO54" s="177"/>
      <c r="AP54" s="177"/>
      <c r="AQ54" s="177"/>
      <c r="AR54" s="177"/>
      <c r="AS54" s="177"/>
      <c r="AT54" s="177"/>
      <c r="AU54" s="176"/>
      <c r="AV54" s="179"/>
      <c r="AW54"/>
      <c r="AX54" s="239"/>
      <c r="AY54" s="275"/>
    </row>
    <row r="55" spans="1:51" s="33" customFormat="1" ht="6" customHeight="1" x14ac:dyDescent="0.25">
      <c r="A55" s="272"/>
      <c r="B55" s="196"/>
      <c r="C55" s="237"/>
      <c r="G55" s="33">
        <f>G52</f>
        <v>12</v>
      </c>
      <c r="I55" s="232"/>
      <c r="J55" s="34"/>
      <c r="K55" s="235"/>
      <c r="L55" s="174"/>
      <c r="M55" s="277">
        <v>133</v>
      </c>
      <c r="N55" s="277"/>
      <c r="O55" s="182"/>
      <c r="P55" s="184"/>
      <c r="Q55" s="277">
        <v>128</v>
      </c>
      <c r="R55" s="277"/>
      <c r="S55" s="182"/>
      <c r="T55" s="184"/>
      <c r="U55" s="277">
        <v>122</v>
      </c>
      <c r="V55" s="277"/>
      <c r="W55" s="182"/>
      <c r="X55" s="184"/>
      <c r="Y55" s="277">
        <v>115</v>
      </c>
      <c r="Z55" s="277"/>
      <c r="AA55" s="182"/>
      <c r="AB55" s="184"/>
      <c r="AC55" s="277">
        <v>107</v>
      </c>
      <c r="AD55" s="277"/>
      <c r="AE55" s="182"/>
      <c r="AF55" s="184"/>
      <c r="AG55" s="277">
        <v>98</v>
      </c>
      <c r="AH55" s="277"/>
      <c r="AI55" s="182"/>
      <c r="AJ55" s="184"/>
      <c r="AK55" s="183"/>
      <c r="AL55" s="183"/>
      <c r="AM55" s="183"/>
      <c r="AN55" s="177"/>
      <c r="AO55" s="177"/>
      <c r="AP55" s="177"/>
      <c r="AQ55" s="177"/>
      <c r="AR55" s="177"/>
      <c r="AS55" s="177"/>
      <c r="AT55" s="177"/>
      <c r="AU55" s="176"/>
      <c r="AV55" s="179"/>
      <c r="AW55"/>
      <c r="AX55" s="239"/>
      <c r="AY55" s="276"/>
    </row>
    <row r="56" spans="1:51" s="33" customFormat="1" ht="6" customHeight="1" x14ac:dyDescent="0.25">
      <c r="A56" s="272"/>
      <c r="B56" s="196"/>
      <c r="C56" s="237">
        <v>13</v>
      </c>
      <c r="G56" s="33">
        <f>G52+1</f>
        <v>13</v>
      </c>
      <c r="I56" s="230" t="str">
        <f ca="1">INDIRECT($I$2&amp;$K$3&amp;"!"&amp;ADDRESS(ROW()-$B$2,COLUMN()-$B$2,4))</f>
        <v>Heizen &amp; Warmwasser</v>
      </c>
      <c r="J56" s="34"/>
      <c r="K56" s="233" t="str">
        <f ca="1">INDIRECT($I$2&amp;$K$3&amp;"!"&amp;ADDRESS(ROW()-$B$2,COLUMN()-$B$2,4))</f>
        <v>Konzepte für passive und aktive Systeme zum Heizen sowie für die Warmwasserbereitstellung</v>
      </c>
      <c r="L56" s="186"/>
      <c r="M56" s="277"/>
      <c r="N56" s="277"/>
      <c r="O56" s="184"/>
      <c r="P56" s="182"/>
      <c r="Q56" s="277"/>
      <c r="R56" s="277"/>
      <c r="S56" s="184"/>
      <c r="T56" s="182"/>
      <c r="U56" s="277"/>
      <c r="V56" s="277"/>
      <c r="W56" s="184"/>
      <c r="X56" s="182"/>
      <c r="Y56" s="277"/>
      <c r="Z56" s="277"/>
      <c r="AA56" s="184"/>
      <c r="AB56" s="182"/>
      <c r="AC56" s="277"/>
      <c r="AD56" s="277"/>
      <c r="AE56" s="184"/>
      <c r="AF56" s="182"/>
      <c r="AG56" s="277"/>
      <c r="AH56" s="277"/>
      <c r="AI56" s="184"/>
      <c r="AJ56" s="177"/>
      <c r="AK56" s="183"/>
      <c r="AL56" s="183"/>
      <c r="AM56" s="183"/>
      <c r="AN56" s="177"/>
      <c r="AO56" s="177"/>
      <c r="AP56" s="177"/>
      <c r="AQ56" s="177"/>
      <c r="AR56" s="177"/>
      <c r="AS56" s="177"/>
      <c r="AT56" s="177"/>
      <c r="AU56" s="176"/>
      <c r="AV56" s="179"/>
      <c r="AW56"/>
      <c r="AX56" s="239">
        <v>13</v>
      </c>
      <c r="AY56" s="274" t="str">
        <f>IF(VLOOKUP($AX56,'1_CCC'!$AX$8:$AY$79,2,FALSE)="","",VLOOKUP($AX56,'1_CCC'!$AX$8:$AY$79,2,FALSE))</f>
        <v/>
      </c>
    </row>
    <row r="57" spans="1:51" s="33" customFormat="1" ht="6" customHeight="1" x14ac:dyDescent="0.25">
      <c r="A57" s="272"/>
      <c r="B57" s="196"/>
      <c r="C57" s="237"/>
      <c r="G57" s="33">
        <f>G56</f>
        <v>13</v>
      </c>
      <c r="I57" s="231"/>
      <c r="J57" s="34"/>
      <c r="K57" s="234"/>
      <c r="L57" s="173"/>
      <c r="M57" s="182"/>
      <c r="N57" s="184"/>
      <c r="O57" s="277">
        <v>134</v>
      </c>
      <c r="P57" s="277"/>
      <c r="Q57" s="182"/>
      <c r="R57" s="184"/>
      <c r="S57" s="277">
        <v>129</v>
      </c>
      <c r="T57" s="277"/>
      <c r="U57" s="182"/>
      <c r="V57" s="184"/>
      <c r="W57" s="277">
        <v>123</v>
      </c>
      <c r="X57" s="277"/>
      <c r="Y57" s="182"/>
      <c r="Z57" s="184"/>
      <c r="AA57" s="277">
        <v>116</v>
      </c>
      <c r="AB57" s="277"/>
      <c r="AC57" s="182"/>
      <c r="AD57" s="184"/>
      <c r="AE57" s="277">
        <v>108</v>
      </c>
      <c r="AF57" s="277"/>
      <c r="AG57" s="182"/>
      <c r="AH57" s="184"/>
      <c r="AI57" s="183"/>
      <c r="AJ57" s="177"/>
      <c r="AK57" s="177"/>
      <c r="AL57" s="177"/>
      <c r="AM57" s="177"/>
      <c r="AN57" s="177"/>
      <c r="AO57" s="177"/>
      <c r="AP57" s="177"/>
      <c r="AQ57" s="177"/>
      <c r="AR57" s="179"/>
      <c r="AS57" s="177"/>
      <c r="AT57" s="177"/>
      <c r="AU57" s="176"/>
      <c r="AV57" s="179"/>
      <c r="AW57"/>
      <c r="AX57" s="239"/>
      <c r="AY57" s="275"/>
    </row>
    <row r="58" spans="1:51" s="33" customFormat="1" ht="6" customHeight="1" x14ac:dyDescent="0.25">
      <c r="A58" s="272"/>
      <c r="B58" s="196"/>
      <c r="C58" s="237"/>
      <c r="G58" s="33">
        <f>G56</f>
        <v>13</v>
      </c>
      <c r="I58" s="231"/>
      <c r="J58" s="34"/>
      <c r="K58" s="234"/>
      <c r="L58" s="173"/>
      <c r="M58" s="184"/>
      <c r="N58" s="182"/>
      <c r="O58" s="277"/>
      <c r="P58" s="277"/>
      <c r="Q58" s="184"/>
      <c r="R58" s="182"/>
      <c r="S58" s="277"/>
      <c r="T58" s="277"/>
      <c r="U58" s="184"/>
      <c r="V58" s="182"/>
      <c r="W58" s="277"/>
      <c r="X58" s="277"/>
      <c r="Y58" s="184"/>
      <c r="Z58" s="182"/>
      <c r="AA58" s="277"/>
      <c r="AB58" s="277"/>
      <c r="AC58" s="184"/>
      <c r="AD58" s="182"/>
      <c r="AE58" s="277"/>
      <c r="AF58" s="277"/>
      <c r="AG58" s="184"/>
      <c r="AH58" s="183"/>
      <c r="AI58" s="183"/>
      <c r="AJ58" s="177"/>
      <c r="AK58" s="177"/>
      <c r="AL58" s="177"/>
      <c r="AM58" s="177"/>
      <c r="AN58" s="177"/>
      <c r="AO58" s="177"/>
      <c r="AP58" s="177"/>
      <c r="AQ58" s="177"/>
      <c r="AR58" s="179"/>
      <c r="AS58" s="177"/>
      <c r="AT58" s="177"/>
      <c r="AU58" s="176"/>
      <c r="AV58" s="179"/>
      <c r="AW58"/>
      <c r="AX58" s="239"/>
      <c r="AY58" s="275"/>
    </row>
    <row r="59" spans="1:51" s="33" customFormat="1" ht="6" customHeight="1" x14ac:dyDescent="0.25">
      <c r="A59" s="272"/>
      <c r="B59" s="196"/>
      <c r="C59" s="237"/>
      <c r="G59" s="33">
        <f>G56</f>
        <v>13</v>
      </c>
      <c r="I59" s="232"/>
      <c r="J59" s="34"/>
      <c r="K59" s="235"/>
      <c r="L59" s="174"/>
      <c r="M59" s="277">
        <v>139</v>
      </c>
      <c r="N59" s="277"/>
      <c r="O59" s="182"/>
      <c r="P59" s="184"/>
      <c r="Q59" s="277">
        <v>135</v>
      </c>
      <c r="R59" s="277"/>
      <c r="S59" s="182"/>
      <c r="T59" s="184"/>
      <c r="U59" s="277">
        <v>130</v>
      </c>
      <c r="V59" s="277"/>
      <c r="W59" s="182"/>
      <c r="X59" s="184"/>
      <c r="Y59" s="277">
        <v>124</v>
      </c>
      <c r="Z59" s="277"/>
      <c r="AA59" s="182"/>
      <c r="AB59" s="184"/>
      <c r="AC59" s="277">
        <v>117</v>
      </c>
      <c r="AD59" s="277"/>
      <c r="AE59" s="182"/>
      <c r="AF59" s="184"/>
      <c r="AG59" s="183"/>
      <c r="AH59" s="183"/>
      <c r="AI59" s="183"/>
      <c r="AJ59" s="177"/>
      <c r="AK59" s="177"/>
      <c r="AL59" s="177"/>
      <c r="AM59" s="177"/>
      <c r="AN59" s="177"/>
      <c r="AO59" s="177"/>
      <c r="AP59" s="177"/>
      <c r="AQ59" s="177"/>
      <c r="AR59" s="179"/>
      <c r="AS59" s="177"/>
      <c r="AT59" s="177"/>
      <c r="AU59" s="176"/>
      <c r="AV59" s="179"/>
      <c r="AW59"/>
      <c r="AX59" s="239"/>
      <c r="AY59" s="276"/>
    </row>
    <row r="60" spans="1:51" s="33" customFormat="1" ht="6" customHeight="1" x14ac:dyDescent="0.25">
      <c r="A60" s="272"/>
      <c r="B60" s="196"/>
      <c r="C60" s="237">
        <v>14</v>
      </c>
      <c r="G60" s="33">
        <f>G56+1</f>
        <v>14</v>
      </c>
      <c r="I60" s="230" t="str">
        <f ca="1">INDIRECT($I$2&amp;$K$3&amp;"!"&amp;ADDRESS(ROW()-$B$2,COLUMN()-$B$2,4))</f>
        <v>Kühlen &amp; Entwärmen</v>
      </c>
      <c r="J60" s="34"/>
      <c r="K60" s="233" t="str">
        <f ca="1">INDIRECT($I$2&amp;$K$3&amp;"!"&amp;ADDRESS(ROW()-$B$2,COLUMN()-$B$2,4))</f>
        <v>Konzepte für passive und aktive Systeme zum Kühlen, Einbezug Geothermie und Nachtlüftung</v>
      </c>
      <c r="L60" s="175"/>
      <c r="M60" s="277"/>
      <c r="N60" s="277"/>
      <c r="O60" s="184"/>
      <c r="P60" s="182"/>
      <c r="Q60" s="277"/>
      <c r="R60" s="277"/>
      <c r="S60" s="184"/>
      <c r="T60" s="182"/>
      <c r="U60" s="277"/>
      <c r="V60" s="277"/>
      <c r="W60" s="184"/>
      <c r="X60" s="182"/>
      <c r="Y60" s="277"/>
      <c r="Z60" s="277"/>
      <c r="AA60" s="184"/>
      <c r="AB60" s="182"/>
      <c r="AC60" s="277"/>
      <c r="AD60" s="277"/>
      <c r="AE60" s="184"/>
      <c r="AF60" s="183"/>
      <c r="AG60" s="183"/>
      <c r="AH60" s="183"/>
      <c r="AI60" s="183"/>
      <c r="AJ60" s="177"/>
      <c r="AK60" s="177"/>
      <c r="AL60" s="177"/>
      <c r="AM60" s="177"/>
      <c r="AN60" s="177"/>
      <c r="AO60" s="177"/>
      <c r="AP60" s="177"/>
      <c r="AQ60" s="177"/>
      <c r="AR60" s="179"/>
      <c r="AS60" s="177"/>
      <c r="AT60" s="177"/>
      <c r="AU60" s="176"/>
      <c r="AV60" s="179"/>
      <c r="AW60"/>
      <c r="AX60" s="239">
        <v>14</v>
      </c>
      <c r="AY60" s="274" t="str">
        <f>IF(VLOOKUP($AX60,'1_CCC'!$AX$8:$AY$79,2,FALSE)="","",VLOOKUP($AX60,'1_CCC'!$AX$8:$AY$79,2,FALSE))</f>
        <v/>
      </c>
    </row>
    <row r="61" spans="1:51" s="33" customFormat="1" ht="6" customHeight="1" x14ac:dyDescent="0.25">
      <c r="A61" s="272"/>
      <c r="B61" s="196"/>
      <c r="C61" s="237"/>
      <c r="G61" s="33">
        <f>G60</f>
        <v>14</v>
      </c>
      <c r="I61" s="231"/>
      <c r="J61" s="34"/>
      <c r="K61" s="234"/>
      <c r="L61" s="173"/>
      <c r="M61" s="182"/>
      <c r="N61" s="184"/>
      <c r="O61" s="277">
        <v>140</v>
      </c>
      <c r="P61" s="277"/>
      <c r="Q61" s="182"/>
      <c r="R61" s="184"/>
      <c r="S61" s="277">
        <v>136</v>
      </c>
      <c r="T61" s="277"/>
      <c r="U61" s="182"/>
      <c r="V61" s="184"/>
      <c r="W61" s="277">
        <v>131</v>
      </c>
      <c r="X61" s="277"/>
      <c r="Y61" s="182"/>
      <c r="Z61" s="184"/>
      <c r="AA61" s="277">
        <v>125</v>
      </c>
      <c r="AB61" s="277"/>
      <c r="AC61" s="182"/>
      <c r="AD61" s="184"/>
      <c r="AE61" s="183"/>
      <c r="AF61" s="183"/>
      <c r="AG61" s="183"/>
      <c r="AH61" s="183"/>
      <c r="AI61" s="183"/>
      <c r="AJ61" s="177"/>
      <c r="AK61" s="177"/>
      <c r="AL61" s="177"/>
      <c r="AM61" s="177"/>
      <c r="AN61" s="177"/>
      <c r="AO61" s="177"/>
      <c r="AP61" s="177"/>
      <c r="AQ61" s="177"/>
      <c r="AR61" s="179"/>
      <c r="AS61" s="177"/>
      <c r="AT61" s="177"/>
      <c r="AU61" s="176"/>
      <c r="AV61" s="179"/>
      <c r="AW61"/>
      <c r="AX61" s="239"/>
      <c r="AY61" s="275"/>
    </row>
    <row r="62" spans="1:51" s="33" customFormat="1" ht="6" customHeight="1" x14ac:dyDescent="0.25">
      <c r="A62" s="272"/>
      <c r="B62" s="196"/>
      <c r="C62" s="237"/>
      <c r="G62" s="33">
        <f>G60</f>
        <v>14</v>
      </c>
      <c r="I62" s="231"/>
      <c r="J62" s="34"/>
      <c r="K62" s="234"/>
      <c r="L62" s="173"/>
      <c r="M62" s="184"/>
      <c r="N62" s="182"/>
      <c r="O62" s="277"/>
      <c r="P62" s="277"/>
      <c r="Q62" s="184"/>
      <c r="R62" s="182"/>
      <c r="S62" s="277"/>
      <c r="T62" s="277"/>
      <c r="U62" s="184"/>
      <c r="V62" s="182"/>
      <c r="W62" s="277"/>
      <c r="X62" s="277"/>
      <c r="Y62" s="184"/>
      <c r="Z62" s="182"/>
      <c r="AA62" s="277"/>
      <c r="AB62" s="277"/>
      <c r="AC62" s="184"/>
      <c r="AD62" s="183"/>
      <c r="AE62" s="183"/>
      <c r="AF62" s="183"/>
      <c r="AG62" s="183"/>
      <c r="AH62" s="183"/>
      <c r="AI62" s="183"/>
      <c r="AJ62" s="183"/>
      <c r="AK62" s="177"/>
      <c r="AL62" s="177"/>
      <c r="AM62" s="177"/>
      <c r="AN62" s="177"/>
      <c r="AO62" s="177"/>
      <c r="AP62" s="177"/>
      <c r="AQ62" s="177"/>
      <c r="AR62" s="179"/>
      <c r="AS62" s="177"/>
      <c r="AT62" s="177"/>
      <c r="AU62" s="176"/>
      <c r="AV62" s="179"/>
      <c r="AW62"/>
      <c r="AX62" s="239"/>
      <c r="AY62" s="275"/>
    </row>
    <row r="63" spans="1:51" s="33" customFormat="1" ht="6" customHeight="1" x14ac:dyDescent="0.25">
      <c r="A63" s="272"/>
      <c r="B63" s="196"/>
      <c r="C63" s="237"/>
      <c r="G63" s="33">
        <f>G60</f>
        <v>14</v>
      </c>
      <c r="I63" s="232"/>
      <c r="J63" s="34"/>
      <c r="K63" s="235"/>
      <c r="L63" s="174"/>
      <c r="M63" s="277">
        <v>144</v>
      </c>
      <c r="N63" s="277"/>
      <c r="O63" s="182"/>
      <c r="P63" s="184"/>
      <c r="Q63" s="277">
        <v>141</v>
      </c>
      <c r="R63" s="277"/>
      <c r="S63" s="182"/>
      <c r="T63" s="184"/>
      <c r="U63" s="277">
        <v>137</v>
      </c>
      <c r="V63" s="277"/>
      <c r="W63" s="182"/>
      <c r="X63" s="184"/>
      <c r="Y63" s="277">
        <v>132</v>
      </c>
      <c r="Z63" s="277"/>
      <c r="AA63" s="182"/>
      <c r="AB63" s="184"/>
      <c r="AC63" s="183"/>
      <c r="AD63" s="183"/>
      <c r="AE63" s="183"/>
      <c r="AF63" s="183"/>
      <c r="AG63" s="183"/>
      <c r="AH63" s="183"/>
      <c r="AI63" s="183"/>
      <c r="AJ63" s="183"/>
      <c r="AK63" s="177"/>
      <c r="AL63" s="177"/>
      <c r="AM63" s="177"/>
      <c r="AN63" s="177"/>
      <c r="AO63" s="177"/>
      <c r="AP63" s="177"/>
      <c r="AQ63" s="177"/>
      <c r="AR63" s="179"/>
      <c r="AS63" s="177"/>
      <c r="AT63" s="177"/>
      <c r="AU63" s="176"/>
      <c r="AV63" s="179"/>
      <c r="AW63"/>
      <c r="AX63" s="239"/>
      <c r="AY63" s="276"/>
    </row>
    <row r="64" spans="1:51" s="33" customFormat="1" ht="6" customHeight="1" x14ac:dyDescent="0.25">
      <c r="A64" s="272"/>
      <c r="B64" s="196"/>
      <c r="C64" s="237">
        <v>15</v>
      </c>
      <c r="G64" s="33">
        <f>G60+1</f>
        <v>15</v>
      </c>
      <c r="I64" s="230" t="str">
        <f ca="1">INDIRECT($I$2&amp;$K$3&amp;"!"&amp;ADDRESS(ROW()-$B$2,COLUMN()-$B$2,4))</f>
        <v>Mechanische Lüftung</v>
      </c>
      <c r="J64" s="34"/>
      <c r="K64" s="233" t="str">
        <f ca="1">INDIRECT($I$2&amp;$K$3&amp;"!"&amp;ADDRESS(ROW()-$B$2,COLUMN()-$B$2,4))</f>
        <v>Frischluftversorgung und Art
der Luftverteilung, Filterung, WRG, Hybride Systeme</v>
      </c>
      <c r="L64" s="175"/>
      <c r="M64" s="277"/>
      <c r="N64" s="277"/>
      <c r="O64" s="184"/>
      <c r="P64" s="182"/>
      <c r="Q64" s="277"/>
      <c r="R64" s="277"/>
      <c r="S64" s="184"/>
      <c r="T64" s="182"/>
      <c r="U64" s="277"/>
      <c r="V64" s="277"/>
      <c r="W64" s="184"/>
      <c r="X64" s="182"/>
      <c r="Y64" s="277"/>
      <c r="Z64" s="277"/>
      <c r="AA64" s="184"/>
      <c r="AB64" s="183"/>
      <c r="AC64" s="183"/>
      <c r="AD64" s="183"/>
      <c r="AE64" s="183"/>
      <c r="AF64" s="183"/>
      <c r="AG64" s="183"/>
      <c r="AH64" s="183"/>
      <c r="AI64" s="183"/>
      <c r="AJ64" s="183"/>
      <c r="AK64" s="177"/>
      <c r="AL64" s="177"/>
      <c r="AM64" s="177"/>
      <c r="AN64" s="177"/>
      <c r="AO64" s="177"/>
      <c r="AP64" s="177"/>
      <c r="AQ64" s="177"/>
      <c r="AR64" s="179"/>
      <c r="AS64" s="177"/>
      <c r="AT64" s="177"/>
      <c r="AU64" s="176"/>
      <c r="AV64" s="179"/>
      <c r="AW64"/>
      <c r="AX64" s="239">
        <v>15</v>
      </c>
      <c r="AY64" s="274" t="str">
        <f>IF(VLOOKUP($AX64,'1_CCC'!$AX$8:$AY$79,2,FALSE)="","",VLOOKUP($AX64,'1_CCC'!$AX$8:$AY$79,2,FALSE))</f>
        <v/>
      </c>
    </row>
    <row r="65" spans="1:51" s="33" customFormat="1" ht="6" customHeight="1" x14ac:dyDescent="0.25">
      <c r="A65" s="272"/>
      <c r="B65" s="196"/>
      <c r="C65" s="237"/>
      <c r="G65" s="33">
        <f>G64</f>
        <v>15</v>
      </c>
      <c r="I65" s="231"/>
      <c r="J65" s="34"/>
      <c r="K65" s="234"/>
      <c r="L65" s="173"/>
      <c r="M65" s="182"/>
      <c r="N65" s="184"/>
      <c r="O65" s="277">
        <v>145</v>
      </c>
      <c r="P65" s="277"/>
      <c r="Q65" s="182"/>
      <c r="R65" s="184"/>
      <c r="S65" s="277">
        <v>142</v>
      </c>
      <c r="T65" s="277"/>
      <c r="U65" s="182"/>
      <c r="V65" s="184"/>
      <c r="W65" s="277">
        <v>138</v>
      </c>
      <c r="X65" s="277"/>
      <c r="Y65" s="182"/>
      <c r="Z65" s="184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77"/>
      <c r="AL65" s="177"/>
      <c r="AM65" s="177"/>
      <c r="AN65" s="177"/>
      <c r="AO65" s="177"/>
      <c r="AP65" s="177"/>
      <c r="AQ65" s="177"/>
      <c r="AR65" s="179"/>
      <c r="AS65" s="177"/>
      <c r="AT65" s="177"/>
      <c r="AU65" s="176"/>
      <c r="AV65" s="179"/>
      <c r="AW65"/>
      <c r="AX65" s="239"/>
      <c r="AY65" s="275"/>
    </row>
    <row r="66" spans="1:51" s="33" customFormat="1" ht="6" customHeight="1" x14ac:dyDescent="0.25">
      <c r="A66" s="272"/>
      <c r="B66" s="196"/>
      <c r="C66" s="237"/>
      <c r="G66" s="33">
        <f>G64</f>
        <v>15</v>
      </c>
      <c r="I66" s="231"/>
      <c r="J66" s="34"/>
      <c r="K66" s="234"/>
      <c r="L66" s="173"/>
      <c r="M66" s="184"/>
      <c r="N66" s="182"/>
      <c r="O66" s="277"/>
      <c r="P66" s="277"/>
      <c r="Q66" s="184"/>
      <c r="R66" s="182"/>
      <c r="S66" s="277"/>
      <c r="T66" s="277"/>
      <c r="U66" s="184"/>
      <c r="V66" s="182"/>
      <c r="W66" s="277"/>
      <c r="X66" s="277"/>
      <c r="Y66" s="184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77"/>
      <c r="AL66" s="177"/>
      <c r="AM66" s="177"/>
      <c r="AN66" s="177"/>
      <c r="AO66" s="177"/>
      <c r="AP66" s="177"/>
      <c r="AQ66" s="177"/>
      <c r="AR66" s="179"/>
      <c r="AS66" s="177"/>
      <c r="AT66" s="177"/>
      <c r="AU66" s="176"/>
      <c r="AV66" s="179"/>
      <c r="AW66"/>
      <c r="AX66" s="239"/>
      <c r="AY66" s="275"/>
    </row>
    <row r="67" spans="1:51" s="33" customFormat="1" ht="6" customHeight="1" x14ac:dyDescent="0.25">
      <c r="A67" s="272"/>
      <c r="B67" s="196"/>
      <c r="C67" s="237"/>
      <c r="G67" s="33">
        <f>G64</f>
        <v>15</v>
      </c>
      <c r="I67" s="232"/>
      <c r="J67" s="34"/>
      <c r="K67" s="235"/>
      <c r="L67" s="174"/>
      <c r="M67" s="277">
        <v>148</v>
      </c>
      <c r="N67" s="277"/>
      <c r="O67" s="182"/>
      <c r="P67" s="184"/>
      <c r="Q67" s="277">
        <v>146</v>
      </c>
      <c r="R67" s="277"/>
      <c r="S67" s="182"/>
      <c r="T67" s="184"/>
      <c r="U67" s="277">
        <v>143</v>
      </c>
      <c r="V67" s="277"/>
      <c r="W67" s="191"/>
      <c r="X67" s="192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4"/>
      <c r="AL67" s="194"/>
      <c r="AM67" s="194"/>
      <c r="AN67" s="194"/>
      <c r="AO67" s="194"/>
      <c r="AP67" s="194"/>
      <c r="AQ67" s="194"/>
      <c r="AR67" s="195"/>
      <c r="AS67" s="176"/>
      <c r="AT67" s="176"/>
      <c r="AU67" s="176"/>
      <c r="AV67" s="179"/>
      <c r="AW67"/>
      <c r="AX67" s="239"/>
      <c r="AY67" s="276"/>
    </row>
    <row r="68" spans="1:51" s="33" customFormat="1" ht="6" customHeight="1" x14ac:dyDescent="0.25">
      <c r="A68" s="272"/>
      <c r="B68" s="196"/>
      <c r="C68" s="237">
        <v>16</v>
      </c>
      <c r="G68" s="33">
        <f>G64+1</f>
        <v>16</v>
      </c>
      <c r="I68" s="230" t="str">
        <f ca="1">INDIRECT($I$2&amp;$K$3&amp;"!"&amp;ADDRESS(ROW()-$B$2,COLUMN()-$B$2,4))</f>
        <v>Wasserkonzept</v>
      </c>
      <c r="J68" s="34"/>
      <c r="K68" s="233" t="str">
        <f ca="1">INDIRECT($I$2&amp;$K$3&amp;"!"&amp;ADDRESS(ROW()-$B$2,COLUMN()-$B$2,4))</f>
        <v>Infrastruktur Ver- und Entsorgung,
Regenwasser-/Abwassernutzung
Biologische Klärung, Recycling</v>
      </c>
      <c r="L68" s="175"/>
      <c r="M68" s="277"/>
      <c r="N68" s="277"/>
      <c r="O68" s="184"/>
      <c r="P68" s="182"/>
      <c r="Q68" s="277"/>
      <c r="R68" s="277"/>
      <c r="S68" s="184"/>
      <c r="T68" s="182"/>
      <c r="U68" s="277"/>
      <c r="V68" s="277"/>
      <c r="W68" s="192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4"/>
      <c r="AK68" s="194"/>
      <c r="AL68" s="194"/>
      <c r="AM68" s="194"/>
      <c r="AN68" s="194"/>
      <c r="AO68" s="194"/>
      <c r="AP68" s="194"/>
      <c r="AQ68" s="194"/>
      <c r="AR68" s="195"/>
      <c r="AS68" s="176"/>
      <c r="AT68" s="176"/>
      <c r="AU68" s="176"/>
      <c r="AV68" s="179"/>
      <c r="AW68"/>
      <c r="AX68" s="239">
        <v>16</v>
      </c>
      <c r="AY68" s="274" t="str">
        <f>IF(VLOOKUP($AX68,'1_CCC'!$AX$8:$AY$79,2,FALSE)="","",VLOOKUP($AX68,'1_CCC'!$AX$8:$AY$79,2,FALSE))</f>
        <v/>
      </c>
    </row>
    <row r="69" spans="1:51" s="33" customFormat="1" ht="6" customHeight="1" x14ac:dyDescent="0.25">
      <c r="A69" s="272"/>
      <c r="B69" s="196"/>
      <c r="C69" s="237"/>
      <c r="G69" s="33">
        <f>G68</f>
        <v>16</v>
      </c>
      <c r="I69" s="231"/>
      <c r="J69" s="34"/>
      <c r="K69" s="234"/>
      <c r="L69" s="173"/>
      <c r="M69" s="182"/>
      <c r="N69" s="184"/>
      <c r="O69" s="277">
        <v>149</v>
      </c>
      <c r="P69" s="277"/>
      <c r="Q69" s="182"/>
      <c r="R69" s="184"/>
      <c r="S69" s="277">
        <v>147</v>
      </c>
      <c r="T69" s="277"/>
      <c r="U69" s="182"/>
      <c r="V69" s="184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4"/>
      <c r="AK69" s="194"/>
      <c r="AL69" s="194"/>
      <c r="AM69" s="194"/>
      <c r="AN69" s="194"/>
      <c r="AO69" s="194"/>
      <c r="AP69" s="194"/>
      <c r="AQ69" s="194"/>
      <c r="AR69" s="195"/>
      <c r="AS69" s="179"/>
      <c r="AT69" s="179"/>
      <c r="AU69" s="179"/>
      <c r="AV69" s="179"/>
      <c r="AW69"/>
      <c r="AX69" s="239"/>
      <c r="AY69" s="275"/>
    </row>
    <row r="70" spans="1:51" s="33" customFormat="1" ht="6" customHeight="1" x14ac:dyDescent="0.25">
      <c r="A70" s="272"/>
      <c r="B70" s="196"/>
      <c r="C70" s="237"/>
      <c r="G70" s="33">
        <f>G68</f>
        <v>16</v>
      </c>
      <c r="I70" s="231"/>
      <c r="J70" s="34"/>
      <c r="K70" s="234"/>
      <c r="L70" s="173"/>
      <c r="M70" s="184"/>
      <c r="N70" s="182"/>
      <c r="O70" s="277"/>
      <c r="P70" s="277"/>
      <c r="Q70" s="184"/>
      <c r="R70" s="182"/>
      <c r="S70" s="277"/>
      <c r="T70" s="277"/>
      <c r="U70" s="184"/>
      <c r="V70" s="18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4"/>
      <c r="AK70" s="194"/>
      <c r="AL70" s="194"/>
      <c r="AM70" s="194"/>
      <c r="AN70" s="194"/>
      <c r="AO70" s="194"/>
      <c r="AP70" s="194"/>
      <c r="AQ70" s="194"/>
      <c r="AR70" s="195"/>
      <c r="AS70" s="179"/>
      <c r="AT70" s="179"/>
      <c r="AU70" s="179"/>
      <c r="AV70" s="179"/>
      <c r="AW70"/>
      <c r="AX70" s="239"/>
      <c r="AY70" s="275"/>
    </row>
    <row r="71" spans="1:51" s="33" customFormat="1" ht="6" customHeight="1" x14ac:dyDescent="0.25">
      <c r="A71" s="272"/>
      <c r="B71" s="196"/>
      <c r="C71" s="237"/>
      <c r="G71" s="33">
        <f>G68</f>
        <v>16</v>
      </c>
      <c r="I71" s="232"/>
      <c r="J71" s="34"/>
      <c r="K71" s="235"/>
      <c r="L71" s="174"/>
      <c r="M71" s="277">
        <v>151</v>
      </c>
      <c r="N71" s="277"/>
      <c r="O71" s="182"/>
      <c r="P71" s="184"/>
      <c r="Q71" s="277">
        <v>150</v>
      </c>
      <c r="R71" s="277"/>
      <c r="S71" s="182"/>
      <c r="T71" s="184"/>
      <c r="U71" s="183"/>
      <c r="V71" s="18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4"/>
      <c r="AK71" s="194"/>
      <c r="AL71" s="194"/>
      <c r="AM71" s="194"/>
      <c r="AN71" s="194"/>
      <c r="AO71" s="194"/>
      <c r="AP71" s="194"/>
      <c r="AQ71" s="194"/>
      <c r="AR71" s="195"/>
      <c r="AS71" s="179"/>
      <c r="AT71" s="179"/>
      <c r="AU71" s="179"/>
      <c r="AV71" s="179"/>
      <c r="AW71"/>
      <c r="AX71" s="239"/>
      <c r="AY71" s="276"/>
    </row>
    <row r="72" spans="1:51" ht="6" customHeight="1" x14ac:dyDescent="0.25">
      <c r="A72" s="272"/>
      <c r="B72" s="197"/>
      <c r="C72" s="237">
        <v>17</v>
      </c>
      <c r="I72" s="230" t="str">
        <f ca="1">INDIRECT($I$2&amp;$K$3&amp;"!"&amp;ADDRESS(ROW()-$B$2,COLUMN()-$B$2,4))</f>
        <v>Reinigungskonzept</v>
      </c>
      <c r="J72" s="34"/>
      <c r="K72" s="233" t="str">
        <f ca="1">INDIRECT($I$2&amp;$K$3&amp;"!"&amp;ADDRESS(ROW()-$B$2,COLUMN()-$B$2,4))</f>
        <v>Robustheit, Langlebigkeit, Reinigungsfreundlichkeit, -zyklen,
-mittel, Oberflächeneigenschaften</v>
      </c>
      <c r="L72" s="175"/>
      <c r="M72" s="277"/>
      <c r="N72" s="277"/>
      <c r="O72" s="184"/>
      <c r="P72" s="182"/>
      <c r="Q72" s="277"/>
      <c r="R72" s="277"/>
      <c r="S72" s="184"/>
      <c r="T72" s="183"/>
      <c r="U72" s="183"/>
      <c r="V72" s="18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4"/>
      <c r="AK72" s="194"/>
      <c r="AL72" s="194"/>
      <c r="AM72" s="194"/>
      <c r="AN72" s="195"/>
      <c r="AO72" s="195"/>
      <c r="AP72" s="195"/>
      <c r="AQ72" s="195"/>
      <c r="AR72" s="195"/>
      <c r="AS72" s="185"/>
      <c r="AT72" s="185"/>
      <c r="AU72" s="185"/>
      <c r="AV72" s="185"/>
      <c r="AX72" s="239">
        <v>17</v>
      </c>
      <c r="AY72" s="274" t="str">
        <f>IF(VLOOKUP($AX72,'1_CCC'!$AX$8:$AY$79,2,FALSE)="","",VLOOKUP($AX72,'1_CCC'!$AX$8:$AY$79,2,FALSE))</f>
        <v/>
      </c>
    </row>
    <row r="73" spans="1:51" ht="6" customHeight="1" x14ac:dyDescent="0.25">
      <c r="A73" s="272"/>
      <c r="B73" s="197"/>
      <c r="C73" s="237"/>
      <c r="I73" s="231"/>
      <c r="J73" s="34"/>
      <c r="K73" s="234"/>
      <c r="L73" s="173"/>
      <c r="M73" s="182"/>
      <c r="N73" s="184"/>
      <c r="O73" s="277">
        <v>152</v>
      </c>
      <c r="P73" s="277"/>
      <c r="Q73" s="182"/>
      <c r="R73" s="184"/>
      <c r="S73" s="183"/>
      <c r="T73" s="183"/>
      <c r="U73" s="183"/>
      <c r="V73" s="183"/>
      <c r="W73" s="193"/>
      <c r="X73" s="193"/>
      <c r="Y73" s="193"/>
      <c r="Z73" s="193"/>
      <c r="AA73" s="193"/>
      <c r="AB73" s="194"/>
      <c r="AC73" s="194"/>
      <c r="AD73" s="194"/>
      <c r="AE73" s="194"/>
      <c r="AF73" s="194"/>
      <c r="AG73" s="194"/>
      <c r="AH73" s="194"/>
      <c r="AI73" s="194"/>
      <c r="AJ73" s="194"/>
      <c r="AK73" s="194"/>
      <c r="AL73" s="194"/>
      <c r="AM73" s="194"/>
      <c r="AN73" s="195"/>
      <c r="AO73" s="195"/>
      <c r="AP73" s="195"/>
      <c r="AQ73" s="195"/>
      <c r="AR73" s="195"/>
      <c r="AS73" s="185"/>
      <c r="AT73" s="185"/>
      <c r="AU73" s="185"/>
      <c r="AV73" s="185"/>
      <c r="AX73" s="239"/>
      <c r="AY73" s="275"/>
    </row>
    <row r="74" spans="1:51" ht="6" customHeight="1" x14ac:dyDescent="0.25">
      <c r="A74" s="272"/>
      <c r="B74" s="197"/>
      <c r="C74" s="237"/>
      <c r="I74" s="231"/>
      <c r="J74" s="34"/>
      <c r="K74" s="234"/>
      <c r="L74" s="173"/>
      <c r="M74" s="184"/>
      <c r="N74" s="182"/>
      <c r="O74" s="277"/>
      <c r="P74" s="277"/>
      <c r="Q74" s="184"/>
      <c r="R74" s="183"/>
      <c r="S74" s="183"/>
      <c r="T74" s="183"/>
      <c r="U74" s="183"/>
      <c r="V74" s="183"/>
      <c r="W74" s="193"/>
      <c r="X74" s="193"/>
      <c r="Y74" s="193"/>
      <c r="Z74" s="193"/>
      <c r="AA74" s="193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194"/>
      <c r="AM74" s="194"/>
      <c r="AN74" s="195"/>
      <c r="AO74" s="195"/>
      <c r="AP74" s="195"/>
      <c r="AQ74" s="195"/>
      <c r="AR74" s="195"/>
      <c r="AS74" s="185"/>
      <c r="AT74" s="185"/>
      <c r="AU74" s="185"/>
      <c r="AV74" s="185"/>
      <c r="AX74" s="239"/>
      <c r="AY74" s="275"/>
    </row>
    <row r="75" spans="1:51" ht="6" customHeight="1" x14ac:dyDescent="0.25">
      <c r="A75" s="272"/>
      <c r="B75" s="197"/>
      <c r="C75" s="237"/>
      <c r="I75" s="232"/>
      <c r="J75" s="34"/>
      <c r="K75" s="235"/>
      <c r="L75" s="174"/>
      <c r="M75" s="277">
        <v>153</v>
      </c>
      <c r="N75" s="277"/>
      <c r="O75" s="182"/>
      <c r="P75" s="184"/>
      <c r="Q75" s="183"/>
      <c r="R75" s="183"/>
      <c r="S75" s="183"/>
      <c r="T75" s="183"/>
      <c r="U75" s="183"/>
      <c r="V75" s="183"/>
      <c r="W75" s="193"/>
      <c r="X75" s="193"/>
      <c r="Y75" s="193"/>
      <c r="Z75" s="193"/>
      <c r="AA75" s="193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5"/>
      <c r="AO75" s="195"/>
      <c r="AP75" s="195"/>
      <c r="AQ75" s="195"/>
      <c r="AR75" s="195"/>
      <c r="AS75" s="185"/>
      <c r="AT75" s="185"/>
      <c r="AU75" s="185"/>
      <c r="AV75" s="185"/>
      <c r="AX75" s="239"/>
      <c r="AY75" s="276"/>
    </row>
    <row r="76" spans="1:51" ht="6" customHeight="1" x14ac:dyDescent="0.25">
      <c r="A76" s="272"/>
      <c r="B76" s="197"/>
      <c r="C76" s="237">
        <v>18</v>
      </c>
      <c r="I76" s="230" t="str">
        <f ca="1">INDIRECT($I$2&amp;$K$3&amp;"!"&amp;ADDRESS(ROW()-$B$2,COLUMN()-$B$2,4))</f>
        <v>Nutzen &amp; Betreiben</v>
      </c>
      <c r="J76" s="34"/>
      <c r="K76" s="233" t="str">
        <f ca="1">INDIRECT($I$2&amp;$K$3&amp;"!"&amp;ADDRESS(ROW()-$B$2,COLUMN()-$B$2,4))</f>
        <v>Energieabrechnung, Wartung, GMS, Facility Management, Monitoring, Nutzercoaching, -zufriedenheit</v>
      </c>
      <c r="L76" s="175"/>
      <c r="M76" s="277"/>
      <c r="N76" s="277"/>
      <c r="O76" s="184"/>
      <c r="P76" s="177"/>
      <c r="Q76" s="177"/>
      <c r="R76" s="183"/>
      <c r="S76" s="183"/>
      <c r="T76" s="183"/>
      <c r="U76" s="183"/>
      <c r="V76" s="183"/>
      <c r="W76" s="193"/>
      <c r="X76" s="193"/>
      <c r="Y76" s="193"/>
      <c r="Z76" s="193"/>
      <c r="AA76" s="193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5"/>
      <c r="AO76" s="195"/>
      <c r="AP76" s="195"/>
      <c r="AQ76" s="195"/>
      <c r="AR76" s="195"/>
      <c r="AS76" s="185"/>
      <c r="AT76" s="185"/>
      <c r="AU76" s="185"/>
      <c r="AV76" s="185"/>
      <c r="AX76" s="239">
        <v>18</v>
      </c>
      <c r="AY76" s="274" t="str">
        <f>IF(VLOOKUP($AX76,'1_CCC'!$AX$8:$AY$79,2,FALSE)="","",VLOOKUP($AX76,'1_CCC'!$AX$8:$AY$79,2,FALSE))</f>
        <v/>
      </c>
    </row>
    <row r="77" spans="1:51" ht="6" customHeight="1" x14ac:dyDescent="0.25">
      <c r="A77" s="272"/>
      <c r="B77" s="197"/>
      <c r="C77" s="237"/>
      <c r="I77" s="231"/>
      <c r="J77" s="34"/>
      <c r="K77" s="234"/>
      <c r="L77" s="173"/>
      <c r="M77" s="175"/>
      <c r="N77" s="174"/>
      <c r="O77" s="173"/>
      <c r="P77" s="173"/>
      <c r="Q77" s="173"/>
      <c r="R77" s="173"/>
      <c r="S77" s="173"/>
      <c r="T77" s="173"/>
      <c r="U77" s="173"/>
      <c r="V77" s="173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X77" s="239"/>
      <c r="AY77" s="275"/>
    </row>
    <row r="78" spans="1:51" ht="6" customHeight="1" x14ac:dyDescent="0.25">
      <c r="A78" s="272"/>
      <c r="B78" s="197"/>
      <c r="C78" s="237"/>
      <c r="I78" s="231"/>
      <c r="J78" s="34"/>
      <c r="K78" s="234"/>
      <c r="L78" s="173"/>
      <c r="M78" s="174"/>
      <c r="N78" s="173"/>
      <c r="O78" s="173"/>
      <c r="P78" s="173"/>
      <c r="Q78" s="173"/>
      <c r="R78" s="173"/>
      <c r="S78" s="173"/>
      <c r="T78" s="173"/>
      <c r="U78" s="173"/>
      <c r="V78" s="173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5"/>
      <c r="AT78" s="185"/>
      <c r="AU78" s="185"/>
      <c r="AV78" s="185"/>
      <c r="AX78" s="239"/>
      <c r="AY78" s="275"/>
    </row>
    <row r="79" spans="1:51" ht="6" customHeight="1" x14ac:dyDescent="0.25">
      <c r="A79" s="273"/>
      <c r="B79" s="197"/>
      <c r="C79" s="238"/>
      <c r="I79" s="232"/>
      <c r="J79" s="34"/>
      <c r="K79" s="235"/>
      <c r="L79" s="174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5"/>
      <c r="AT79" s="185"/>
      <c r="AU79" s="185"/>
      <c r="AV79" s="185"/>
      <c r="AX79" s="243"/>
      <c r="AY79" s="276"/>
    </row>
    <row r="84" spans="29:29" x14ac:dyDescent="0.3">
      <c r="AC84" s="109"/>
    </row>
    <row r="85" spans="29:29" x14ac:dyDescent="0.3">
      <c r="AC85" s="109"/>
    </row>
  </sheetData>
  <sheetProtection password="DBDB" sheet="1" objects="1" scenarios="1" selectLockedCells="1" selectUnlockedCells="1"/>
  <mergeCells count="262">
    <mergeCell ref="AX56:AX59"/>
    <mergeCell ref="AX60:AX63"/>
    <mergeCell ref="AX64:AX67"/>
    <mergeCell ref="AX68:AX71"/>
    <mergeCell ref="AX72:AX75"/>
    <mergeCell ref="AX76:AX79"/>
    <mergeCell ref="AX20:AX23"/>
    <mergeCell ref="AX24:AX27"/>
    <mergeCell ref="AX28:AX31"/>
    <mergeCell ref="AX32:AX35"/>
    <mergeCell ref="AX36:AX39"/>
    <mergeCell ref="AX40:AX43"/>
    <mergeCell ref="AX44:AX47"/>
    <mergeCell ref="AX48:AX51"/>
    <mergeCell ref="AX52:AX55"/>
    <mergeCell ref="M3:AA3"/>
    <mergeCell ref="AC3:AQ3"/>
    <mergeCell ref="AS3:AV3"/>
    <mergeCell ref="M6:T6"/>
    <mergeCell ref="V6:AV6"/>
    <mergeCell ref="X8:AM9"/>
    <mergeCell ref="AX8:AX11"/>
    <mergeCell ref="AX12:AX15"/>
    <mergeCell ref="AX16:AX19"/>
    <mergeCell ref="M15:N16"/>
    <mergeCell ref="Q15:R16"/>
    <mergeCell ref="AO8:AQ9"/>
    <mergeCell ref="AS8:AV9"/>
    <mergeCell ref="AS11:AV12"/>
    <mergeCell ref="AO17:AQ18"/>
    <mergeCell ref="M19:N20"/>
    <mergeCell ref="Q19:R20"/>
    <mergeCell ref="U19:V20"/>
    <mergeCell ref="C12:C15"/>
    <mergeCell ref="I12:I15"/>
    <mergeCell ref="K12:K15"/>
    <mergeCell ref="O13:P14"/>
    <mergeCell ref="X14:AM15"/>
    <mergeCell ref="AO14:AQ15"/>
    <mergeCell ref="M11:N12"/>
    <mergeCell ref="X11:AM12"/>
    <mergeCell ref="AO11:AQ12"/>
    <mergeCell ref="C20:C23"/>
    <mergeCell ref="I20:I23"/>
    <mergeCell ref="K20:K23"/>
    <mergeCell ref="O21:P22"/>
    <mergeCell ref="S21:T22"/>
    <mergeCell ref="W21:X22"/>
    <mergeCell ref="M23:N24"/>
    <mergeCell ref="Q23:R24"/>
    <mergeCell ref="C16:C19"/>
    <mergeCell ref="I16:I19"/>
    <mergeCell ref="K16:K19"/>
    <mergeCell ref="O17:P18"/>
    <mergeCell ref="S17:T18"/>
    <mergeCell ref="X17:AM18"/>
    <mergeCell ref="C24:C27"/>
    <mergeCell ref="I24:I27"/>
    <mergeCell ref="K24:K27"/>
    <mergeCell ref="O25:P26"/>
    <mergeCell ref="S25:T26"/>
    <mergeCell ref="W25:X26"/>
    <mergeCell ref="AA25:AB26"/>
    <mergeCell ref="M27:N28"/>
    <mergeCell ref="Q27:R28"/>
    <mergeCell ref="U27:V28"/>
    <mergeCell ref="U23:V24"/>
    <mergeCell ref="Y23:Z24"/>
    <mergeCell ref="AA29:AB30"/>
    <mergeCell ref="AE29:AF30"/>
    <mergeCell ref="M31:N32"/>
    <mergeCell ref="Q31:R32"/>
    <mergeCell ref="U31:V32"/>
    <mergeCell ref="Y31:Z32"/>
    <mergeCell ref="AC31:AD32"/>
    <mergeCell ref="W29:X30"/>
    <mergeCell ref="AC55:AD56"/>
    <mergeCell ref="AA53:AB54"/>
    <mergeCell ref="Y63:Z64"/>
    <mergeCell ref="C64:C67"/>
    <mergeCell ref="I64:I67"/>
    <mergeCell ref="K64:K67"/>
    <mergeCell ref="O65:P66"/>
    <mergeCell ref="S65:T66"/>
    <mergeCell ref="C60:C63"/>
    <mergeCell ref="I60:I63"/>
    <mergeCell ref="K60:K63"/>
    <mergeCell ref="Q63:R64"/>
    <mergeCell ref="U63:V64"/>
    <mergeCell ref="M59:N60"/>
    <mergeCell ref="Q59:R60"/>
    <mergeCell ref="U59:V60"/>
    <mergeCell ref="Y59:Z60"/>
    <mergeCell ref="O57:P58"/>
    <mergeCell ref="U51:V52"/>
    <mergeCell ref="S49:T50"/>
    <mergeCell ref="AA57:AB58"/>
    <mergeCell ref="AE57:AF58"/>
    <mergeCell ref="C36:C39"/>
    <mergeCell ref="I36:I39"/>
    <mergeCell ref="K36:K39"/>
    <mergeCell ref="O45:P46"/>
    <mergeCell ref="S45:T46"/>
    <mergeCell ref="W45:X46"/>
    <mergeCell ref="C40:C43"/>
    <mergeCell ref="I40:I43"/>
    <mergeCell ref="K40:K43"/>
    <mergeCell ref="C48:C51"/>
    <mergeCell ref="I48:I51"/>
    <mergeCell ref="K48:K51"/>
    <mergeCell ref="C56:C59"/>
    <mergeCell ref="I56:I59"/>
    <mergeCell ref="K56:K59"/>
    <mergeCell ref="AC59:AD60"/>
    <mergeCell ref="C44:C47"/>
    <mergeCell ref="I44:I47"/>
    <mergeCell ref="K44:K47"/>
    <mergeCell ref="M35:N36"/>
    <mergeCell ref="M43:N44"/>
    <mergeCell ref="I28:I31"/>
    <mergeCell ref="Q43:R44"/>
    <mergeCell ref="K28:K31"/>
    <mergeCell ref="O29:P30"/>
    <mergeCell ref="S29:T30"/>
    <mergeCell ref="AE53:AF54"/>
    <mergeCell ref="AA33:AB34"/>
    <mergeCell ref="AA49:AB50"/>
    <mergeCell ref="Y35:Z36"/>
    <mergeCell ref="AC35:AD36"/>
    <mergeCell ref="AE33:AF34"/>
    <mergeCell ref="AA45:AB46"/>
    <mergeCell ref="AE45:AF46"/>
    <mergeCell ref="AE41:AF42"/>
    <mergeCell ref="AE49:AF50"/>
    <mergeCell ref="Y47:Z48"/>
    <mergeCell ref="AC47:AD48"/>
    <mergeCell ref="S33:T34"/>
    <mergeCell ref="W33:X34"/>
    <mergeCell ref="O33:P34"/>
    <mergeCell ref="Q35:R36"/>
    <mergeCell ref="U35:V36"/>
    <mergeCell ref="Y27:Z28"/>
    <mergeCell ref="AM41:AN42"/>
    <mergeCell ref="C8:C11"/>
    <mergeCell ref="I8:I11"/>
    <mergeCell ref="K8:K11"/>
    <mergeCell ref="AM37:AN38"/>
    <mergeCell ref="M39:N40"/>
    <mergeCell ref="Q39:R40"/>
    <mergeCell ref="U39:V40"/>
    <mergeCell ref="Y39:Z40"/>
    <mergeCell ref="AC39:AD40"/>
    <mergeCell ref="AG39:AH40"/>
    <mergeCell ref="AK39:AL40"/>
    <mergeCell ref="AK35:AL36"/>
    <mergeCell ref="O37:P38"/>
    <mergeCell ref="S37:T38"/>
    <mergeCell ref="W37:X38"/>
    <mergeCell ref="AA37:AB38"/>
    <mergeCell ref="AE37:AF38"/>
    <mergeCell ref="AI37:AJ38"/>
    <mergeCell ref="C28:C31"/>
    <mergeCell ref="AC27:AD28"/>
    <mergeCell ref="C32:C35"/>
    <mergeCell ref="I32:I35"/>
    <mergeCell ref="K32:K35"/>
    <mergeCell ref="U43:V44"/>
    <mergeCell ref="Y43:Z44"/>
    <mergeCell ref="AC43:AD44"/>
    <mergeCell ref="AG43:AH44"/>
    <mergeCell ref="AA61:AB62"/>
    <mergeCell ref="M63:N64"/>
    <mergeCell ref="C52:C55"/>
    <mergeCell ref="I52:I55"/>
    <mergeCell ref="K52:K55"/>
    <mergeCell ref="O53:P54"/>
    <mergeCell ref="S53:T54"/>
    <mergeCell ref="W53:X54"/>
    <mergeCell ref="M47:N48"/>
    <mergeCell ref="Q47:R48"/>
    <mergeCell ref="U47:V48"/>
    <mergeCell ref="S57:T58"/>
    <mergeCell ref="W57:X58"/>
    <mergeCell ref="M55:N56"/>
    <mergeCell ref="Q55:R56"/>
    <mergeCell ref="U55:V56"/>
    <mergeCell ref="M51:N52"/>
    <mergeCell ref="Q51:R52"/>
    <mergeCell ref="O49:P50"/>
    <mergeCell ref="W49:X50"/>
    <mergeCell ref="AY8:AY11"/>
    <mergeCell ref="AY12:AY15"/>
    <mergeCell ref="AY16:AY19"/>
    <mergeCell ref="AY20:AY23"/>
    <mergeCell ref="AY24:AY27"/>
    <mergeCell ref="AY28:AY31"/>
    <mergeCell ref="AY56:AY59"/>
    <mergeCell ref="AY60:AY63"/>
    <mergeCell ref="AG55:AH56"/>
    <mergeCell ref="AK51:AL52"/>
    <mergeCell ref="AI49:AJ50"/>
    <mergeCell ref="AM49:AN50"/>
    <mergeCell ref="AS43:AT44"/>
    <mergeCell ref="AM45:AN46"/>
    <mergeCell ref="AQ45:AR46"/>
    <mergeCell ref="AK47:AL48"/>
    <mergeCell ref="AI41:AJ42"/>
    <mergeCell ref="AI33:AJ34"/>
    <mergeCell ref="AG35:AH36"/>
    <mergeCell ref="AG31:AH32"/>
    <mergeCell ref="AS14:AV15"/>
    <mergeCell ref="AI45:AJ46"/>
    <mergeCell ref="AG47:AH48"/>
    <mergeCell ref="AS17:AV18"/>
    <mergeCell ref="I76:I79"/>
    <mergeCell ref="K76:K79"/>
    <mergeCell ref="M71:N72"/>
    <mergeCell ref="AO47:AP48"/>
    <mergeCell ref="AQ41:AR42"/>
    <mergeCell ref="AK43:AL44"/>
    <mergeCell ref="AO43:AP44"/>
    <mergeCell ref="AO39:AP40"/>
    <mergeCell ref="W65:X66"/>
    <mergeCell ref="M67:N68"/>
    <mergeCell ref="Q67:R68"/>
    <mergeCell ref="U67:V68"/>
    <mergeCell ref="AI53:AJ54"/>
    <mergeCell ref="Y55:Z56"/>
    <mergeCell ref="Y51:Z52"/>
    <mergeCell ref="AC51:AD52"/>
    <mergeCell ref="AG51:AH52"/>
    <mergeCell ref="O61:P62"/>
    <mergeCell ref="S61:T62"/>
    <mergeCell ref="W61:X62"/>
    <mergeCell ref="O41:P42"/>
    <mergeCell ref="S41:T42"/>
    <mergeCell ref="W41:X42"/>
    <mergeCell ref="AA41:AB42"/>
    <mergeCell ref="A8:A43"/>
    <mergeCell ref="A44:A79"/>
    <mergeCell ref="AY64:AY67"/>
    <mergeCell ref="AY68:AY71"/>
    <mergeCell ref="AY72:AY75"/>
    <mergeCell ref="AY76:AY79"/>
    <mergeCell ref="AY32:AY35"/>
    <mergeCell ref="AY36:AY39"/>
    <mergeCell ref="AY40:AY43"/>
    <mergeCell ref="AY44:AY47"/>
    <mergeCell ref="AY48:AY51"/>
    <mergeCell ref="AY52:AY55"/>
    <mergeCell ref="C68:C71"/>
    <mergeCell ref="I68:I71"/>
    <mergeCell ref="K68:K71"/>
    <mergeCell ref="O69:P70"/>
    <mergeCell ref="S69:T70"/>
    <mergeCell ref="Q71:R72"/>
    <mergeCell ref="C72:C75"/>
    <mergeCell ref="I72:I75"/>
    <mergeCell ref="K72:K75"/>
    <mergeCell ref="O73:P74"/>
    <mergeCell ref="M75:N76"/>
    <mergeCell ref="C76:C79"/>
  </mergeCells>
  <conditionalFormatting sqref="M23:N24 M27:N28 M31:N32 M11:N12 M15:N16 O25:P26 O29:P30 O33:P34 O13:P14 O17:P18 O21:P22 Q27:R28 Q31:R32 Q35:R36 Q15:R16 Q19:R20 Q23:R24 S29:T30 S33:T34 S37:T38 S17:T18 S21:T22 S25:T26 U31:V32 U35:V36 U39:V40 U19:V20 U23:V24 U27:V28 W33:X34 W37:X38 W41:X42 W21:X22 W25:X26 W29:X30 Y35:Z36 Y39:Z40 Y43:Z44 Y23:Z24 Y27:Z28 Y31:Z32 AA37:AB38 AA41:AB42 AA45:AB46 AA25:AB26 AA29:AB30 AA33:AB34 AC39:AD40 AC43:AD44 AC47:AD48 AC27:AD28 AC31:AD32 AC35:AD36 AE41:AF42 AE45:AF46 AE49:AF50 AE29:AF30 AE33:AF34 AE37:AF38 AG43:AH44 AG47:AH48 AG51:AH52 AG31:AH32 AG35:AH36 AG39:AH40 AI45:AJ46 AI49:AJ50 AI53:AJ54 AI33:AJ34 AI37:AJ38 AI41:AJ42 M47:N48 M51:N52 M55:N56 M35:N36 M39:N40 M43:N44 O49:P50 O53:P54 O57:P58 O37:P38 O41:P42 O45:P46 Q51:R52 Q55:R56 Q59:R60 Q39:R40 Q43:R44 Q47:R48 S53:T54 S57:T58 S61:T62 S41:T42 S45:T46 S49:T50 U55:V56 U59:V60 U63:V64 U43:V44 U47:V48 U51:V52 W57:X58 W61:X62 W65:X66 W45:X46 W49:X50 W53:X54 M67:N68 M71:N72 M75:N76 M59:N60 M63:N64 Y55:Z56 Y59:Z60 Y63:Z64 Y47:Z48 Y51:Z52 AK43:AL44 AK47:AL48 AK51:AL52 AK35:AL36 AK39:AL40 AA49:AB50 AA53:AB54 AC51:AD52 AC55:AD56 AE53:AF54 AE57:AF58 AA57:AB58 AA61:AB62 O61:P62 O65:P66 Q63:R64 Q67:R68 S65:T66 S69:T70 O69:P70 O73:P74 AM37:AN38 AM41:AN42 AM45:AN46 AM49:AN50 AO39:AP40 AO43:AP44 AQ41:AR42 AQ45:AR46 AS43:AT44 AO47:AP48 AG55:AH56 AC59:AD60 U67:V68 Q71:R72 M19:N20">
    <cfRule type="expression" dxfId="15" priority="1">
      <formula>INDIRECT("1_CCC!"&amp;ADDRESS(ROW(),COLUMN(),4))=wert_not</formula>
    </cfRule>
    <cfRule type="expression" dxfId="14" priority="2">
      <formula>INDIRECT("1_CCC!"&amp;ADDRESS(ROW(),COLUMN(),4))=wert_neg</formula>
    </cfRule>
    <cfRule type="expression" dxfId="13" priority="3">
      <formula>INDIRECT("1_CCC!"&amp;ADDRESS(ROW(),COLUMN(),4))=wert_neut</formula>
    </cfRule>
    <cfRule type="expression" dxfId="12" priority="4">
      <formula>INDIRECT("1_CCC!"&amp;ADDRESS(ROW(),COLUMN(),4))=wert_pos</formula>
    </cfRule>
  </conditionalFormatting>
  <dataValidations disablePrompts="1" count="1">
    <dataValidation type="list" allowBlank="1" showInputMessage="1" showErrorMessage="1" sqref="K3">
      <formula1>lang</formula1>
    </dataValidation>
  </dataValidations>
  <printOptions horizontalCentered="1" verticalCentered="1"/>
  <pageMargins left="0.31496062992125984" right="0.31496062992125984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T76"/>
  <sheetViews>
    <sheetView showGridLines="0" view="pageBreakPreview" zoomScale="60" zoomScaleNormal="55" workbookViewId="0">
      <selection activeCell="F3" sqref="F3:F6"/>
    </sheetView>
  </sheetViews>
  <sheetFormatPr baseColWidth="10" defaultColWidth="11.42578125" defaultRowHeight="20.25" x14ac:dyDescent="0.3"/>
  <cols>
    <col min="1" max="1" width="5.140625" style="3" customWidth="1"/>
    <col min="2" max="2" width="3" style="3" customWidth="1"/>
    <col min="3" max="3" width="2" style="3" customWidth="1"/>
    <col min="4" max="4" width="41.5703125" style="6" customWidth="1"/>
    <col min="5" max="5" width="3.7109375" style="7" customWidth="1"/>
    <col min="6" max="6" width="40.85546875" style="46" customWidth="1"/>
    <col min="7" max="42" width="2.7109375" style="3" customWidth="1"/>
    <col min="43" max="44" width="11.42578125" style="3"/>
    <col min="45" max="45" width="19.85546875" style="3" bestFit="1" customWidth="1"/>
    <col min="46" max="46" width="6.28515625" style="3" customWidth="1"/>
    <col min="47" max="47" width="3" style="3" bestFit="1" customWidth="1"/>
    <col min="48" max="48" width="40.85546875" style="3" bestFit="1" customWidth="1"/>
    <col min="49" max="16384" width="11.42578125" style="3"/>
  </cols>
  <sheetData>
    <row r="1" spans="2:46" ht="15" customHeight="1" x14ac:dyDescent="0.3"/>
    <row r="2" spans="2:46" hidden="1" x14ac:dyDescent="0.3">
      <c r="G2" s="3">
        <v>0</v>
      </c>
      <c r="H2" s="3">
        <v>1</v>
      </c>
      <c r="I2" s="3">
        <v>2</v>
      </c>
      <c r="J2" s="3">
        <v>3</v>
      </c>
      <c r="K2" s="3">
        <v>4</v>
      </c>
      <c r="L2" s="3">
        <v>5</v>
      </c>
      <c r="M2" s="3">
        <v>6</v>
      </c>
      <c r="N2" s="3">
        <v>7</v>
      </c>
      <c r="O2" s="3">
        <v>8</v>
      </c>
      <c r="P2" s="3">
        <v>9</v>
      </c>
      <c r="Q2" s="3">
        <v>10</v>
      </c>
      <c r="R2" s="3">
        <v>11</v>
      </c>
      <c r="S2" s="3">
        <v>12</v>
      </c>
      <c r="T2" s="3">
        <v>13</v>
      </c>
      <c r="U2" s="3">
        <v>14</v>
      </c>
      <c r="V2" s="3">
        <v>15</v>
      </c>
      <c r="W2" s="3">
        <v>16</v>
      </c>
      <c r="X2" s="3">
        <v>17</v>
      </c>
      <c r="Y2" s="3">
        <v>18</v>
      </c>
      <c r="Z2" s="3">
        <v>19</v>
      </c>
      <c r="AA2" s="3">
        <v>20</v>
      </c>
      <c r="AB2" s="3">
        <v>21</v>
      </c>
      <c r="AC2" s="3">
        <v>22</v>
      </c>
      <c r="AD2" s="3">
        <v>23</v>
      </c>
      <c r="AE2" s="3">
        <v>24</v>
      </c>
      <c r="AF2" s="3">
        <v>25</v>
      </c>
      <c r="AG2" s="3">
        <v>26</v>
      </c>
      <c r="AH2" s="3">
        <v>27</v>
      </c>
      <c r="AI2" s="3">
        <v>28</v>
      </c>
      <c r="AJ2" s="3">
        <v>29</v>
      </c>
      <c r="AK2" s="3">
        <v>30</v>
      </c>
      <c r="AM2" s="3">
        <v>28</v>
      </c>
      <c r="AN2" s="3">
        <v>29</v>
      </c>
      <c r="AO2" s="3">
        <v>30</v>
      </c>
    </row>
    <row r="3" spans="2:46" ht="15" customHeight="1" x14ac:dyDescent="0.25">
      <c r="B3" s="3">
        <v>1</v>
      </c>
      <c r="C3" s="3">
        <v>1</v>
      </c>
      <c r="D3" s="301" t="s">
        <v>238</v>
      </c>
      <c r="E3" s="8"/>
      <c r="F3" s="304" t="s">
        <v>256</v>
      </c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2:46" ht="15" customHeight="1" x14ac:dyDescent="0.25">
      <c r="B4" s="3">
        <v>1</v>
      </c>
      <c r="C4" s="3">
        <v>2</v>
      </c>
      <c r="D4" s="302"/>
      <c r="E4" s="8"/>
      <c r="F4" s="305"/>
      <c r="G4" s="19"/>
      <c r="H4" s="17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2:46" ht="15" customHeight="1" x14ac:dyDescent="0.25">
      <c r="B5" s="3">
        <v>1</v>
      </c>
      <c r="C5" s="3">
        <v>3</v>
      </c>
      <c r="D5" s="302"/>
      <c r="E5" s="8"/>
      <c r="F5" s="305"/>
      <c r="G5" s="19"/>
      <c r="H5" s="20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</row>
    <row r="6" spans="2:46" ht="15" customHeight="1" x14ac:dyDescent="0.25">
      <c r="B6" s="3">
        <v>1</v>
      </c>
      <c r="C6" s="3">
        <v>4</v>
      </c>
      <c r="D6" s="303"/>
      <c r="E6" s="8"/>
      <c r="F6" s="306"/>
      <c r="G6" s="20"/>
      <c r="H6" s="296"/>
      <c r="I6" s="296"/>
      <c r="J6" s="17"/>
      <c r="K6" s="19"/>
      <c r="L6" s="19"/>
      <c r="M6" s="19"/>
      <c r="N6" s="19"/>
      <c r="O6" s="19"/>
      <c r="P6" s="19"/>
      <c r="Q6" s="19"/>
      <c r="R6" s="19"/>
      <c r="S6" s="19"/>
      <c r="T6" s="19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/>
    </row>
    <row r="7" spans="2:46" ht="15" customHeight="1" x14ac:dyDescent="0.25">
      <c r="B7" s="3">
        <f>B3+1</f>
        <v>2</v>
      </c>
      <c r="C7" s="3">
        <v>1</v>
      </c>
      <c r="D7" s="301" t="s">
        <v>239</v>
      </c>
      <c r="E7" s="8"/>
      <c r="F7" s="298" t="s">
        <v>257</v>
      </c>
      <c r="G7" s="17"/>
      <c r="H7" s="296"/>
      <c r="I7" s="296"/>
      <c r="J7" s="20"/>
      <c r="K7" s="17"/>
      <c r="L7" s="19"/>
      <c r="M7" s="19"/>
      <c r="N7" s="19"/>
      <c r="O7" s="19"/>
      <c r="P7" s="19"/>
      <c r="Q7" s="19"/>
      <c r="R7" s="19"/>
      <c r="S7" s="19"/>
      <c r="T7" s="19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2:46" ht="15" customHeight="1" x14ac:dyDescent="0.25">
      <c r="B8" s="3">
        <f>B7</f>
        <v>2</v>
      </c>
      <c r="C8" s="3">
        <v>2</v>
      </c>
      <c r="D8" s="302"/>
      <c r="E8" s="8"/>
      <c r="F8" s="299"/>
      <c r="G8" s="19"/>
      <c r="H8" s="17"/>
      <c r="I8" s="20"/>
      <c r="J8" s="296"/>
      <c r="K8" s="296"/>
      <c r="L8" s="17"/>
      <c r="M8" s="19"/>
      <c r="N8" s="19"/>
      <c r="O8" s="19"/>
      <c r="P8" s="19"/>
      <c r="Q8" s="19"/>
      <c r="R8" s="19"/>
      <c r="S8" s="19"/>
      <c r="T8" s="19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</row>
    <row r="9" spans="2:46" ht="15" customHeight="1" x14ac:dyDescent="0.25">
      <c r="B9" s="3">
        <f>B7</f>
        <v>2</v>
      </c>
      <c r="C9" s="3">
        <v>3</v>
      </c>
      <c r="D9" s="302"/>
      <c r="E9" s="8"/>
      <c r="F9" s="299"/>
      <c r="G9" s="19"/>
      <c r="H9" s="20"/>
      <c r="I9" s="17"/>
      <c r="J9" s="296"/>
      <c r="K9" s="296"/>
      <c r="L9" s="20"/>
      <c r="M9" s="17"/>
      <c r="N9" s="19"/>
      <c r="O9" s="19"/>
      <c r="P9" s="19"/>
      <c r="Q9" s="19"/>
      <c r="R9" s="19"/>
      <c r="S9" s="19"/>
      <c r="T9" s="1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</row>
    <row r="10" spans="2:46" ht="15" customHeight="1" x14ac:dyDescent="0.25">
      <c r="B10" s="3">
        <f>B7</f>
        <v>2</v>
      </c>
      <c r="C10" s="3">
        <v>4</v>
      </c>
      <c r="D10" s="303"/>
      <c r="E10" s="8"/>
      <c r="F10" s="300"/>
      <c r="G10" s="20"/>
      <c r="H10" s="296"/>
      <c r="I10" s="296"/>
      <c r="J10" s="17"/>
      <c r="K10" s="20"/>
      <c r="L10" s="296"/>
      <c r="M10" s="296"/>
      <c r="N10" s="17"/>
      <c r="O10" s="19"/>
      <c r="P10" s="19"/>
      <c r="Q10" s="19"/>
      <c r="R10" s="19"/>
      <c r="S10" s="19"/>
      <c r="T10" s="19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2:46" ht="15" customHeight="1" x14ac:dyDescent="0.25">
      <c r="B11" s="3">
        <f>B7+1</f>
        <v>3</v>
      </c>
      <c r="C11" s="3">
        <v>1</v>
      </c>
      <c r="D11" s="301" t="s">
        <v>240</v>
      </c>
      <c r="E11" s="8"/>
      <c r="F11" s="298" t="s">
        <v>258</v>
      </c>
      <c r="G11" s="17"/>
      <c r="H11" s="296"/>
      <c r="I11" s="296"/>
      <c r="J11" s="20"/>
      <c r="K11" s="17"/>
      <c r="L11" s="296"/>
      <c r="M11" s="296"/>
      <c r="N11" s="20"/>
      <c r="O11" s="17"/>
      <c r="P11" s="19"/>
      <c r="Q11" s="19"/>
      <c r="R11" s="19"/>
      <c r="S11" s="19"/>
      <c r="T11" s="19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2:46" ht="15" customHeight="1" x14ac:dyDescent="0.25">
      <c r="B12" s="3">
        <f>B11</f>
        <v>3</v>
      </c>
      <c r="C12" s="3">
        <v>2</v>
      </c>
      <c r="D12" s="302"/>
      <c r="E12" s="8"/>
      <c r="F12" s="299"/>
      <c r="G12" s="19"/>
      <c r="H12" s="17"/>
      <c r="I12" s="20"/>
      <c r="J12" s="296"/>
      <c r="K12" s="296"/>
      <c r="L12" s="17"/>
      <c r="M12" s="20"/>
      <c r="N12" s="296"/>
      <c r="O12" s="296"/>
      <c r="P12" s="17"/>
      <c r="Q12" s="19"/>
      <c r="R12" s="19"/>
      <c r="S12" s="19"/>
      <c r="T12" s="19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</row>
    <row r="13" spans="2:46" ht="15" customHeight="1" x14ac:dyDescent="0.25">
      <c r="B13" s="3">
        <f>B11</f>
        <v>3</v>
      </c>
      <c r="C13" s="3">
        <v>3</v>
      </c>
      <c r="D13" s="302"/>
      <c r="E13" s="8"/>
      <c r="F13" s="299"/>
      <c r="G13" s="19"/>
      <c r="H13" s="20"/>
      <c r="I13" s="17"/>
      <c r="J13" s="296"/>
      <c r="K13" s="296"/>
      <c r="L13" s="20"/>
      <c r="M13" s="17"/>
      <c r="N13" s="296"/>
      <c r="O13" s="296"/>
      <c r="P13" s="20"/>
      <c r="Q13" s="17"/>
      <c r="R13" s="19"/>
      <c r="S13" s="19"/>
      <c r="T13" s="19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2:46" ht="15" customHeight="1" x14ac:dyDescent="0.25">
      <c r="B14" s="3">
        <f>B11</f>
        <v>3</v>
      </c>
      <c r="C14" s="3">
        <v>4</v>
      </c>
      <c r="D14" s="303"/>
      <c r="E14" s="8"/>
      <c r="F14" s="300"/>
      <c r="G14" s="20"/>
      <c r="H14" s="296"/>
      <c r="I14" s="296"/>
      <c r="J14" s="17"/>
      <c r="K14" s="20"/>
      <c r="L14" s="296"/>
      <c r="M14" s="296"/>
      <c r="N14" s="17"/>
      <c r="O14" s="20"/>
      <c r="P14" s="296"/>
      <c r="Q14" s="296"/>
      <c r="R14" s="17"/>
      <c r="S14" s="19"/>
      <c r="T14" s="19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2:46" ht="15" customHeight="1" x14ac:dyDescent="0.25">
      <c r="B15" s="3">
        <f>B11+1</f>
        <v>4</v>
      </c>
      <c r="C15" s="3">
        <v>1</v>
      </c>
      <c r="D15" s="301" t="s">
        <v>241</v>
      </c>
      <c r="E15" s="8"/>
      <c r="F15" s="298" t="s">
        <v>259</v>
      </c>
      <c r="G15" s="17"/>
      <c r="H15" s="296"/>
      <c r="I15" s="296"/>
      <c r="J15" s="20"/>
      <c r="K15" s="17"/>
      <c r="L15" s="296"/>
      <c r="M15" s="296"/>
      <c r="N15" s="20"/>
      <c r="O15" s="17"/>
      <c r="P15" s="296"/>
      <c r="Q15" s="296"/>
      <c r="R15" s="20"/>
      <c r="S15" s="17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S15" s="23"/>
      <c r="AT15" s="23"/>
    </row>
    <row r="16" spans="2:46" ht="15" customHeight="1" x14ac:dyDescent="0.25">
      <c r="B16" s="3">
        <f>B15</f>
        <v>4</v>
      </c>
      <c r="C16" s="3">
        <v>2</v>
      </c>
      <c r="D16" s="302"/>
      <c r="E16" s="8"/>
      <c r="F16" s="299"/>
      <c r="G16" s="19"/>
      <c r="H16" s="17"/>
      <c r="I16" s="20"/>
      <c r="J16" s="296"/>
      <c r="K16" s="296"/>
      <c r="L16" s="17"/>
      <c r="M16" s="20"/>
      <c r="N16" s="296"/>
      <c r="O16" s="296"/>
      <c r="P16" s="17"/>
      <c r="Q16" s="20"/>
      <c r="R16" s="296"/>
      <c r="S16" s="296"/>
      <c r="T16" s="17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2:42" ht="15" customHeight="1" x14ac:dyDescent="0.25">
      <c r="B17" s="3">
        <f>B15</f>
        <v>4</v>
      </c>
      <c r="C17" s="3">
        <v>3</v>
      </c>
      <c r="D17" s="302"/>
      <c r="E17" s="8"/>
      <c r="F17" s="299"/>
      <c r="G17" s="19"/>
      <c r="H17" s="20"/>
      <c r="I17" s="17"/>
      <c r="J17" s="296"/>
      <c r="K17" s="296"/>
      <c r="L17" s="20"/>
      <c r="M17" s="17"/>
      <c r="N17" s="296"/>
      <c r="O17" s="296"/>
      <c r="P17" s="20"/>
      <c r="Q17" s="17"/>
      <c r="R17" s="296"/>
      <c r="S17" s="296"/>
      <c r="T17" s="20"/>
      <c r="U17" s="17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2:42" ht="15" customHeight="1" x14ac:dyDescent="0.25">
      <c r="B18" s="3">
        <f>B15</f>
        <v>4</v>
      </c>
      <c r="C18" s="3">
        <v>4</v>
      </c>
      <c r="D18" s="303"/>
      <c r="E18" s="8"/>
      <c r="F18" s="300"/>
      <c r="G18" s="20"/>
      <c r="H18" s="296"/>
      <c r="I18" s="296"/>
      <c r="J18" s="17"/>
      <c r="K18" s="20"/>
      <c r="L18" s="296"/>
      <c r="M18" s="296"/>
      <c r="N18" s="17"/>
      <c r="O18" s="20"/>
      <c r="P18" s="296"/>
      <c r="Q18" s="296"/>
      <c r="R18" s="17"/>
      <c r="S18" s="20"/>
      <c r="T18" s="296"/>
      <c r="U18" s="296"/>
      <c r="V18" s="17"/>
      <c r="W18" s="19"/>
      <c r="X18" s="19"/>
      <c r="Y18" s="19"/>
      <c r="Z18" s="19"/>
      <c r="AA18" s="19"/>
      <c r="AB18" s="19"/>
      <c r="AC18" s="19"/>
      <c r="AD18" s="19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2:42" ht="15" customHeight="1" x14ac:dyDescent="0.25">
      <c r="B19" s="3">
        <f>B15+1</f>
        <v>5</v>
      </c>
      <c r="C19" s="3">
        <v>1</v>
      </c>
      <c r="D19" s="301" t="s">
        <v>242</v>
      </c>
      <c r="E19" s="8"/>
      <c r="F19" s="298" t="s">
        <v>260</v>
      </c>
      <c r="G19" s="17"/>
      <c r="H19" s="296"/>
      <c r="I19" s="296"/>
      <c r="J19" s="20"/>
      <c r="K19" s="17"/>
      <c r="L19" s="296"/>
      <c r="M19" s="296"/>
      <c r="N19" s="20"/>
      <c r="O19" s="17"/>
      <c r="P19" s="296"/>
      <c r="Q19" s="296"/>
      <c r="R19" s="20"/>
      <c r="S19" s="17"/>
      <c r="T19" s="296"/>
      <c r="U19" s="296"/>
      <c r="V19" s="20"/>
      <c r="W19" s="17"/>
      <c r="X19" s="19"/>
      <c r="Y19" s="19"/>
      <c r="Z19" s="19"/>
      <c r="AA19" s="19"/>
      <c r="AB19" s="19"/>
      <c r="AC19" s="19"/>
      <c r="AD19" s="19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2:42" ht="15" customHeight="1" x14ac:dyDescent="0.25">
      <c r="B20" s="3">
        <f>B19</f>
        <v>5</v>
      </c>
      <c r="C20" s="3">
        <v>2</v>
      </c>
      <c r="D20" s="302"/>
      <c r="E20" s="8"/>
      <c r="F20" s="299"/>
      <c r="G20" s="19"/>
      <c r="H20" s="17"/>
      <c r="I20" s="20"/>
      <c r="J20" s="296"/>
      <c r="K20" s="296"/>
      <c r="L20" s="17"/>
      <c r="M20" s="20"/>
      <c r="N20" s="296"/>
      <c r="O20" s="296"/>
      <c r="P20" s="17"/>
      <c r="Q20" s="20"/>
      <c r="R20" s="296"/>
      <c r="S20" s="296"/>
      <c r="T20" s="17"/>
      <c r="U20" s="20"/>
      <c r="V20" s="296"/>
      <c r="W20" s="296"/>
      <c r="X20" s="17"/>
      <c r="Y20" s="19"/>
      <c r="Z20" s="19"/>
      <c r="AA20" s="19"/>
      <c r="AB20" s="19"/>
      <c r="AC20" s="19"/>
      <c r="AD20" s="19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</row>
    <row r="21" spans="2:42" ht="15" customHeight="1" x14ac:dyDescent="0.25">
      <c r="B21" s="3">
        <f>B19</f>
        <v>5</v>
      </c>
      <c r="C21" s="3">
        <v>3</v>
      </c>
      <c r="D21" s="302"/>
      <c r="E21" s="8"/>
      <c r="F21" s="299"/>
      <c r="G21" s="19"/>
      <c r="H21" s="20"/>
      <c r="I21" s="17"/>
      <c r="J21" s="296"/>
      <c r="K21" s="296"/>
      <c r="L21" s="20"/>
      <c r="M21" s="17"/>
      <c r="N21" s="296"/>
      <c r="O21" s="296"/>
      <c r="P21" s="20"/>
      <c r="Q21" s="17"/>
      <c r="R21" s="296"/>
      <c r="S21" s="296"/>
      <c r="T21" s="20"/>
      <c r="U21" s="17"/>
      <c r="V21" s="296"/>
      <c r="W21" s="296"/>
      <c r="X21" s="20"/>
      <c r="Y21" s="17"/>
      <c r="Z21" s="19"/>
      <c r="AA21" s="19"/>
      <c r="AB21" s="19"/>
      <c r="AC21" s="19"/>
      <c r="AD21" s="19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2:42" ht="15" customHeight="1" x14ac:dyDescent="0.25">
      <c r="B22" s="3">
        <f>B19</f>
        <v>5</v>
      </c>
      <c r="C22" s="3">
        <v>4</v>
      </c>
      <c r="D22" s="303"/>
      <c r="E22" s="8"/>
      <c r="F22" s="300"/>
      <c r="G22" s="20"/>
      <c r="H22" s="296"/>
      <c r="I22" s="296"/>
      <c r="J22" s="17"/>
      <c r="K22" s="20"/>
      <c r="L22" s="296"/>
      <c r="M22" s="296"/>
      <c r="N22" s="17"/>
      <c r="O22" s="20"/>
      <c r="P22" s="296"/>
      <c r="Q22" s="296"/>
      <c r="R22" s="17"/>
      <c r="S22" s="20"/>
      <c r="T22" s="296"/>
      <c r="U22" s="296"/>
      <c r="V22" s="17"/>
      <c r="W22" s="20"/>
      <c r="X22" s="296"/>
      <c r="Y22" s="296"/>
      <c r="Z22" s="17"/>
      <c r="AA22" s="19"/>
      <c r="AB22" s="19"/>
      <c r="AC22" s="19"/>
      <c r="AD22" s="19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2:42" ht="15" customHeight="1" x14ac:dyDescent="0.25">
      <c r="B23" s="3">
        <f>B19+1</f>
        <v>6</v>
      </c>
      <c r="C23" s="3">
        <v>1</v>
      </c>
      <c r="D23" s="301" t="s">
        <v>243</v>
      </c>
      <c r="E23" s="8"/>
      <c r="F23" s="298" t="s">
        <v>261</v>
      </c>
      <c r="G23" s="17"/>
      <c r="H23" s="296"/>
      <c r="I23" s="296"/>
      <c r="J23" s="20"/>
      <c r="K23" s="17"/>
      <c r="L23" s="296"/>
      <c r="M23" s="296"/>
      <c r="N23" s="20"/>
      <c r="O23" s="17"/>
      <c r="P23" s="296"/>
      <c r="Q23" s="296"/>
      <c r="R23" s="20"/>
      <c r="S23" s="17"/>
      <c r="T23" s="296"/>
      <c r="U23" s="296"/>
      <c r="V23" s="20"/>
      <c r="W23" s="17"/>
      <c r="X23" s="296"/>
      <c r="Y23" s="296"/>
      <c r="Z23" s="20"/>
      <c r="AA23" s="17"/>
      <c r="AB23" s="19"/>
      <c r="AC23" s="19"/>
      <c r="AD23" s="19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2:42" ht="15" customHeight="1" x14ac:dyDescent="0.25">
      <c r="B24" s="3">
        <f>B23</f>
        <v>6</v>
      </c>
      <c r="C24" s="3">
        <v>2</v>
      </c>
      <c r="D24" s="302"/>
      <c r="E24" s="8"/>
      <c r="F24" s="299"/>
      <c r="G24" s="19"/>
      <c r="H24" s="47"/>
      <c r="I24" s="48"/>
      <c r="J24" s="296"/>
      <c r="K24" s="296"/>
      <c r="L24" s="47"/>
      <c r="M24" s="48"/>
      <c r="N24" s="296"/>
      <c r="O24" s="296"/>
      <c r="P24" s="47"/>
      <c r="Q24" s="48"/>
      <c r="R24" s="296"/>
      <c r="S24" s="296"/>
      <c r="T24" s="47"/>
      <c r="U24" s="48"/>
      <c r="V24" s="296"/>
      <c r="W24" s="296"/>
      <c r="X24" s="47"/>
      <c r="Y24" s="48"/>
      <c r="Z24" s="295"/>
      <c r="AA24" s="295"/>
      <c r="AB24" s="17"/>
      <c r="AC24" s="19"/>
      <c r="AD24" s="19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</row>
    <row r="25" spans="2:42" ht="15" customHeight="1" x14ac:dyDescent="0.25">
      <c r="B25" s="3">
        <f>B23</f>
        <v>6</v>
      </c>
      <c r="C25" s="3">
        <v>3</v>
      </c>
      <c r="D25" s="302"/>
      <c r="E25" s="8"/>
      <c r="F25" s="299"/>
      <c r="G25" s="19"/>
      <c r="H25" s="48"/>
      <c r="I25" s="47"/>
      <c r="J25" s="296"/>
      <c r="K25" s="296"/>
      <c r="L25" s="48"/>
      <c r="M25" s="47"/>
      <c r="N25" s="296"/>
      <c r="O25" s="296"/>
      <c r="P25" s="48"/>
      <c r="Q25" s="47"/>
      <c r="R25" s="296"/>
      <c r="S25" s="296"/>
      <c r="T25" s="48"/>
      <c r="U25" s="47"/>
      <c r="V25" s="296"/>
      <c r="W25" s="296"/>
      <c r="X25" s="48"/>
      <c r="Y25" s="47"/>
      <c r="Z25" s="295"/>
      <c r="AA25" s="295"/>
      <c r="AB25" s="20"/>
      <c r="AC25" s="17"/>
      <c r="AD25" s="19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2:42" ht="15" customHeight="1" x14ac:dyDescent="0.25">
      <c r="B26" s="3">
        <f>B23</f>
        <v>6</v>
      </c>
      <c r="C26" s="3">
        <v>4</v>
      </c>
      <c r="D26" s="303"/>
      <c r="E26" s="8"/>
      <c r="F26" s="300"/>
      <c r="G26" s="20"/>
      <c r="H26" s="296"/>
      <c r="I26" s="296"/>
      <c r="J26" s="17"/>
      <c r="K26" s="20"/>
      <c r="L26" s="296"/>
      <c r="M26" s="296"/>
      <c r="N26" s="17"/>
      <c r="O26" s="20"/>
      <c r="P26" s="296"/>
      <c r="Q26" s="296"/>
      <c r="R26" s="17"/>
      <c r="S26" s="20"/>
      <c r="T26" s="296"/>
      <c r="U26" s="296"/>
      <c r="V26" s="17"/>
      <c r="W26" s="20"/>
      <c r="X26" s="296"/>
      <c r="Y26" s="296"/>
      <c r="Z26" s="17"/>
      <c r="AA26" s="20"/>
      <c r="AB26" s="295"/>
      <c r="AC26" s="295"/>
      <c r="AD26" s="17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2:42" ht="15" customHeight="1" x14ac:dyDescent="0.25">
      <c r="B27" s="3">
        <f>B23+1</f>
        <v>7</v>
      </c>
      <c r="C27" s="3">
        <v>1</v>
      </c>
      <c r="D27" s="301" t="s">
        <v>244</v>
      </c>
      <c r="E27" s="8"/>
      <c r="F27" s="298" t="s">
        <v>262</v>
      </c>
      <c r="G27" s="21"/>
      <c r="H27" s="296"/>
      <c r="I27" s="296"/>
      <c r="J27" s="20"/>
      <c r="K27" s="17"/>
      <c r="L27" s="296"/>
      <c r="M27" s="296"/>
      <c r="N27" s="20"/>
      <c r="O27" s="17"/>
      <c r="P27" s="296"/>
      <c r="Q27" s="296"/>
      <c r="R27" s="20"/>
      <c r="S27" s="17"/>
      <c r="T27" s="296"/>
      <c r="U27" s="296"/>
      <c r="V27" s="20"/>
      <c r="W27" s="17"/>
      <c r="X27" s="296"/>
      <c r="Y27" s="296"/>
      <c r="Z27" s="20"/>
      <c r="AA27" s="17"/>
      <c r="AB27" s="295"/>
      <c r="AC27" s="295"/>
      <c r="AD27" s="20"/>
      <c r="AE27" s="17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2:42" ht="15" customHeight="1" x14ac:dyDescent="0.25">
      <c r="B28" s="3">
        <f>B27</f>
        <v>7</v>
      </c>
      <c r="C28" s="3">
        <v>2</v>
      </c>
      <c r="D28" s="302"/>
      <c r="E28" s="8"/>
      <c r="F28" s="299"/>
      <c r="G28" s="19"/>
      <c r="H28" s="17"/>
      <c r="I28" s="20"/>
      <c r="J28" s="296"/>
      <c r="K28" s="296"/>
      <c r="L28" s="17"/>
      <c r="M28" s="20"/>
      <c r="N28" s="296"/>
      <c r="O28" s="296"/>
      <c r="P28" s="17"/>
      <c r="Q28" s="20"/>
      <c r="R28" s="296"/>
      <c r="S28" s="296"/>
      <c r="T28" s="17"/>
      <c r="U28" s="20"/>
      <c r="V28" s="296"/>
      <c r="W28" s="296"/>
      <c r="X28" s="17"/>
      <c r="Y28" s="20"/>
      <c r="Z28" s="296"/>
      <c r="AA28" s="296"/>
      <c r="AB28" s="17"/>
      <c r="AC28" s="20"/>
      <c r="AD28" s="295"/>
      <c r="AE28" s="295"/>
      <c r="AF28" s="17"/>
      <c r="AG28" s="19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2:42" ht="15" customHeight="1" x14ac:dyDescent="0.25">
      <c r="B29" s="3">
        <f>B27</f>
        <v>7</v>
      </c>
      <c r="C29" s="3">
        <v>3</v>
      </c>
      <c r="D29" s="302"/>
      <c r="E29" s="8"/>
      <c r="F29" s="299"/>
      <c r="G29" s="19"/>
      <c r="H29" s="20"/>
      <c r="I29" s="17"/>
      <c r="J29" s="296"/>
      <c r="K29" s="296"/>
      <c r="L29" s="20"/>
      <c r="M29" s="17"/>
      <c r="N29" s="296"/>
      <c r="O29" s="296"/>
      <c r="P29" s="20"/>
      <c r="Q29" s="17"/>
      <c r="R29" s="296"/>
      <c r="S29" s="296"/>
      <c r="T29" s="20"/>
      <c r="U29" s="17"/>
      <c r="V29" s="296"/>
      <c r="W29" s="296"/>
      <c r="X29" s="20"/>
      <c r="Y29" s="17"/>
      <c r="Z29" s="296"/>
      <c r="AA29" s="296"/>
      <c r="AB29" s="20"/>
      <c r="AC29" s="17"/>
      <c r="AD29" s="295"/>
      <c r="AE29" s="295"/>
      <c r="AF29" s="20"/>
      <c r="AG29" s="17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2:42" ht="15" customHeight="1" x14ac:dyDescent="0.25">
      <c r="B30" s="3">
        <f>B27</f>
        <v>7</v>
      </c>
      <c r="C30" s="3">
        <v>4</v>
      </c>
      <c r="D30" s="303"/>
      <c r="E30" s="8"/>
      <c r="F30" s="300"/>
      <c r="G30" s="20"/>
      <c r="H30" s="296"/>
      <c r="I30" s="296"/>
      <c r="J30" s="17"/>
      <c r="K30" s="20"/>
      <c r="L30" s="296"/>
      <c r="M30" s="296"/>
      <c r="N30" s="17"/>
      <c r="O30" s="20"/>
      <c r="P30" s="296"/>
      <c r="Q30" s="296"/>
      <c r="R30" s="17"/>
      <c r="S30" s="20"/>
      <c r="T30" s="296"/>
      <c r="U30" s="296"/>
      <c r="V30" s="17"/>
      <c r="W30" s="20"/>
      <c r="X30" s="296"/>
      <c r="Y30" s="296"/>
      <c r="Z30" s="17"/>
      <c r="AA30" s="20"/>
      <c r="AB30" s="296"/>
      <c r="AC30" s="296"/>
      <c r="AD30" s="17"/>
      <c r="AE30" s="20"/>
      <c r="AF30" s="297"/>
      <c r="AG30" s="297"/>
      <c r="AH30" s="17"/>
      <c r="AI30" s="18"/>
      <c r="AJ30" s="18"/>
      <c r="AK30" s="18"/>
      <c r="AL30" s="18"/>
      <c r="AM30" s="18"/>
      <c r="AN30" s="18"/>
      <c r="AO30" s="18"/>
      <c r="AP30" s="18"/>
    </row>
    <row r="31" spans="2:42" ht="15" customHeight="1" x14ac:dyDescent="0.25">
      <c r="B31" s="3">
        <f>B27+1</f>
        <v>8</v>
      </c>
      <c r="D31" s="301" t="s">
        <v>245</v>
      </c>
      <c r="E31" s="8"/>
      <c r="F31" s="298" t="s">
        <v>263</v>
      </c>
      <c r="G31" s="17"/>
      <c r="H31" s="296"/>
      <c r="I31" s="296"/>
      <c r="J31" s="20"/>
      <c r="K31" s="17"/>
      <c r="L31" s="296"/>
      <c r="M31" s="296"/>
      <c r="N31" s="20"/>
      <c r="O31" s="17"/>
      <c r="P31" s="296"/>
      <c r="Q31" s="296"/>
      <c r="R31" s="20"/>
      <c r="S31" s="17"/>
      <c r="T31" s="296"/>
      <c r="U31" s="296"/>
      <c r="V31" s="20"/>
      <c r="W31" s="17"/>
      <c r="X31" s="296"/>
      <c r="Y31" s="296"/>
      <c r="Z31" s="20"/>
      <c r="AA31" s="17"/>
      <c r="AB31" s="296"/>
      <c r="AC31" s="296"/>
      <c r="AD31" s="20"/>
      <c r="AE31" s="17"/>
      <c r="AF31" s="297"/>
      <c r="AG31" s="297"/>
      <c r="AH31" s="20"/>
      <c r="AI31" s="17"/>
      <c r="AJ31" s="19"/>
      <c r="AK31" s="18"/>
      <c r="AL31" s="18"/>
      <c r="AM31" s="19"/>
      <c r="AN31" s="19"/>
      <c r="AO31" s="18"/>
      <c r="AP31" s="18"/>
    </row>
    <row r="32" spans="2:42" ht="15" customHeight="1" x14ac:dyDescent="0.25">
      <c r="B32" s="3">
        <f>B31</f>
        <v>8</v>
      </c>
      <c r="D32" s="302"/>
      <c r="E32" s="8"/>
      <c r="F32" s="299"/>
      <c r="G32" s="19"/>
      <c r="H32" s="17"/>
      <c r="I32" s="20"/>
      <c r="J32" s="296"/>
      <c r="K32" s="296"/>
      <c r="L32" s="17"/>
      <c r="M32" s="20"/>
      <c r="N32" s="296"/>
      <c r="O32" s="296"/>
      <c r="P32" s="17"/>
      <c r="Q32" s="20"/>
      <c r="R32" s="296"/>
      <c r="S32" s="296"/>
      <c r="T32" s="17"/>
      <c r="U32" s="20"/>
      <c r="V32" s="296"/>
      <c r="W32" s="296"/>
      <c r="X32" s="17"/>
      <c r="Y32" s="20"/>
      <c r="Z32" s="296"/>
      <c r="AA32" s="296"/>
      <c r="AB32" s="17"/>
      <c r="AC32" s="20"/>
      <c r="AD32" s="296"/>
      <c r="AE32" s="296"/>
      <c r="AF32" s="17"/>
      <c r="AG32" s="20"/>
      <c r="AH32" s="295"/>
      <c r="AI32" s="295"/>
      <c r="AJ32" s="17"/>
      <c r="AK32" s="18"/>
      <c r="AL32" s="18"/>
      <c r="AM32" s="19"/>
      <c r="AN32" s="19"/>
      <c r="AO32" s="18"/>
      <c r="AP32" s="18"/>
    </row>
    <row r="33" spans="2:42" ht="15" customHeight="1" x14ac:dyDescent="0.25">
      <c r="B33" s="3">
        <f>B31</f>
        <v>8</v>
      </c>
      <c r="D33" s="302"/>
      <c r="E33" s="8"/>
      <c r="F33" s="299"/>
      <c r="G33" s="19"/>
      <c r="H33" s="20"/>
      <c r="I33" s="17"/>
      <c r="J33" s="296"/>
      <c r="K33" s="296"/>
      <c r="L33" s="20"/>
      <c r="M33" s="17"/>
      <c r="N33" s="296"/>
      <c r="O33" s="296"/>
      <c r="P33" s="20"/>
      <c r="Q33" s="17"/>
      <c r="R33" s="296"/>
      <c r="S33" s="296"/>
      <c r="T33" s="20"/>
      <c r="U33" s="17"/>
      <c r="V33" s="296"/>
      <c r="W33" s="296"/>
      <c r="X33" s="20"/>
      <c r="Y33" s="17"/>
      <c r="Z33" s="296"/>
      <c r="AA33" s="296"/>
      <c r="AB33" s="20"/>
      <c r="AC33" s="17"/>
      <c r="AD33" s="296"/>
      <c r="AE33" s="296"/>
      <c r="AF33" s="20"/>
      <c r="AG33" s="17"/>
      <c r="AH33" s="295"/>
      <c r="AI33" s="295"/>
      <c r="AJ33" s="20"/>
      <c r="AK33" s="17"/>
      <c r="AL33" s="19"/>
      <c r="AM33" s="19"/>
      <c r="AN33" s="19"/>
      <c r="AO33" s="19"/>
      <c r="AP33" s="19"/>
    </row>
    <row r="34" spans="2:42" ht="15" customHeight="1" x14ac:dyDescent="0.25">
      <c r="B34" s="3">
        <f>B31</f>
        <v>8</v>
      </c>
      <c r="D34" s="303"/>
      <c r="E34" s="8"/>
      <c r="F34" s="300"/>
      <c r="G34" s="20"/>
      <c r="H34" s="296"/>
      <c r="I34" s="296"/>
      <c r="J34" s="17"/>
      <c r="K34" s="20"/>
      <c r="L34" s="296"/>
      <c r="M34" s="296"/>
      <c r="N34" s="17"/>
      <c r="O34" s="20"/>
      <c r="P34" s="296"/>
      <c r="Q34" s="296"/>
      <c r="R34" s="17"/>
      <c r="S34" s="20"/>
      <c r="T34" s="296"/>
      <c r="U34" s="296"/>
      <c r="V34" s="17"/>
      <c r="W34" s="20"/>
      <c r="X34" s="296"/>
      <c r="Y34" s="296"/>
      <c r="Z34" s="17"/>
      <c r="AA34" s="20"/>
      <c r="AB34" s="296"/>
      <c r="AC34" s="296"/>
      <c r="AD34" s="17"/>
      <c r="AE34" s="20"/>
      <c r="AF34" s="296"/>
      <c r="AG34" s="296"/>
      <c r="AH34" s="17"/>
      <c r="AI34" s="20"/>
      <c r="AJ34" s="295"/>
      <c r="AK34" s="295"/>
      <c r="AL34" s="17"/>
      <c r="AM34" s="19"/>
      <c r="AN34" s="19"/>
      <c r="AO34" s="19"/>
      <c r="AP34" s="19"/>
    </row>
    <row r="35" spans="2:42" ht="15" customHeight="1" x14ac:dyDescent="0.25">
      <c r="B35" s="3">
        <f>B31+1</f>
        <v>9</v>
      </c>
      <c r="D35" s="301" t="s">
        <v>246</v>
      </c>
      <c r="E35" s="8"/>
      <c r="F35" s="298" t="s">
        <v>264</v>
      </c>
      <c r="G35" s="17"/>
      <c r="H35" s="296"/>
      <c r="I35" s="296"/>
      <c r="J35" s="20"/>
      <c r="K35" s="17"/>
      <c r="L35" s="296"/>
      <c r="M35" s="296"/>
      <c r="N35" s="20"/>
      <c r="O35" s="17"/>
      <c r="P35" s="296"/>
      <c r="Q35" s="296"/>
      <c r="R35" s="20"/>
      <c r="S35" s="17"/>
      <c r="T35" s="296"/>
      <c r="U35" s="296"/>
      <c r="V35" s="20"/>
      <c r="W35" s="17"/>
      <c r="X35" s="296"/>
      <c r="Y35" s="296"/>
      <c r="Z35" s="20"/>
      <c r="AA35" s="17"/>
      <c r="AB35" s="296"/>
      <c r="AC35" s="296"/>
      <c r="AD35" s="20"/>
      <c r="AE35" s="17"/>
      <c r="AF35" s="296"/>
      <c r="AG35" s="296"/>
      <c r="AH35" s="20"/>
      <c r="AI35" s="17"/>
      <c r="AJ35" s="295"/>
      <c r="AK35" s="295"/>
      <c r="AL35" s="20"/>
      <c r="AM35" s="17"/>
      <c r="AN35" s="19"/>
      <c r="AO35" s="19"/>
      <c r="AP35" s="19"/>
    </row>
    <row r="36" spans="2:42" ht="15" customHeight="1" x14ac:dyDescent="0.25">
      <c r="B36" s="3">
        <f>B35</f>
        <v>9</v>
      </c>
      <c r="D36" s="302"/>
      <c r="E36" s="8"/>
      <c r="F36" s="299"/>
      <c r="G36" s="19"/>
      <c r="H36" s="17"/>
      <c r="I36" s="20"/>
      <c r="J36" s="296"/>
      <c r="K36" s="296"/>
      <c r="L36" s="17"/>
      <c r="M36" s="20"/>
      <c r="N36" s="296"/>
      <c r="O36" s="296"/>
      <c r="P36" s="17"/>
      <c r="Q36" s="20"/>
      <c r="R36" s="296"/>
      <c r="S36" s="296"/>
      <c r="T36" s="17"/>
      <c r="U36" s="20"/>
      <c r="V36" s="296"/>
      <c r="W36" s="296"/>
      <c r="X36" s="17"/>
      <c r="Y36" s="20"/>
      <c r="Z36" s="296"/>
      <c r="AA36" s="296"/>
      <c r="AB36" s="17"/>
      <c r="AC36" s="20"/>
      <c r="AD36" s="296"/>
      <c r="AE36" s="296"/>
      <c r="AF36" s="17"/>
      <c r="AG36" s="20"/>
      <c r="AH36" s="296"/>
      <c r="AI36" s="296"/>
      <c r="AJ36" s="17"/>
      <c r="AK36" s="20"/>
      <c r="AL36" s="295"/>
      <c r="AM36" s="295"/>
      <c r="AN36" s="17"/>
      <c r="AO36" s="19"/>
      <c r="AP36" s="19"/>
    </row>
    <row r="37" spans="2:42" ht="15" customHeight="1" x14ac:dyDescent="0.25">
      <c r="B37" s="3">
        <f>B35</f>
        <v>9</v>
      </c>
      <c r="D37" s="302"/>
      <c r="E37" s="8"/>
      <c r="F37" s="299"/>
      <c r="G37" s="19"/>
      <c r="H37" s="20"/>
      <c r="I37" s="17"/>
      <c r="J37" s="296"/>
      <c r="K37" s="296"/>
      <c r="L37" s="20"/>
      <c r="M37" s="17"/>
      <c r="N37" s="296"/>
      <c r="O37" s="296"/>
      <c r="P37" s="20"/>
      <c r="Q37" s="17"/>
      <c r="R37" s="296"/>
      <c r="S37" s="296"/>
      <c r="T37" s="20"/>
      <c r="U37" s="17"/>
      <c r="V37" s="296"/>
      <c r="W37" s="296"/>
      <c r="X37" s="20"/>
      <c r="Y37" s="17"/>
      <c r="Z37" s="296"/>
      <c r="AA37" s="296"/>
      <c r="AB37" s="20"/>
      <c r="AC37" s="17"/>
      <c r="AD37" s="296"/>
      <c r="AE37" s="296"/>
      <c r="AF37" s="20"/>
      <c r="AG37" s="17"/>
      <c r="AH37" s="296"/>
      <c r="AI37" s="296"/>
      <c r="AJ37" s="20"/>
      <c r="AK37" s="17"/>
      <c r="AL37" s="295"/>
      <c r="AM37" s="295"/>
      <c r="AN37" s="20"/>
      <c r="AO37" s="17"/>
      <c r="AP37" s="19"/>
    </row>
    <row r="38" spans="2:42" ht="15" customHeight="1" x14ac:dyDescent="0.25">
      <c r="B38" s="3">
        <f>B35</f>
        <v>9</v>
      </c>
      <c r="D38" s="303"/>
      <c r="E38" s="8"/>
      <c r="F38" s="300"/>
      <c r="G38" s="20"/>
      <c r="H38" s="296"/>
      <c r="I38" s="296"/>
      <c r="J38" s="17"/>
      <c r="K38" s="20"/>
      <c r="L38" s="296"/>
      <c r="M38" s="296"/>
      <c r="N38" s="17"/>
      <c r="O38" s="20"/>
      <c r="P38" s="296"/>
      <c r="Q38" s="296"/>
      <c r="R38" s="17"/>
      <c r="S38" s="20"/>
      <c r="T38" s="296"/>
      <c r="U38" s="296"/>
      <c r="V38" s="17"/>
      <c r="W38" s="20"/>
      <c r="X38" s="296"/>
      <c r="Y38" s="296"/>
      <c r="Z38" s="17"/>
      <c r="AA38" s="20"/>
      <c r="AB38" s="296"/>
      <c r="AC38" s="296"/>
      <c r="AD38" s="17"/>
      <c r="AE38" s="20"/>
      <c r="AF38" s="296"/>
      <c r="AG38" s="296"/>
      <c r="AH38" s="17"/>
      <c r="AI38" s="20"/>
      <c r="AJ38" s="296"/>
      <c r="AK38" s="296"/>
      <c r="AL38" s="17"/>
      <c r="AM38" s="20"/>
      <c r="AN38" s="296"/>
      <c r="AO38" s="296"/>
      <c r="AP38" s="17"/>
    </row>
    <row r="39" spans="2:42" ht="15" customHeight="1" x14ac:dyDescent="0.25">
      <c r="B39" s="3">
        <f>B35+1</f>
        <v>10</v>
      </c>
      <c r="D39" s="301" t="s">
        <v>247</v>
      </c>
      <c r="E39" s="8"/>
      <c r="F39" s="298" t="s">
        <v>265</v>
      </c>
      <c r="G39" s="17"/>
      <c r="H39" s="296"/>
      <c r="I39" s="296"/>
      <c r="J39" s="20"/>
      <c r="K39" s="17"/>
      <c r="L39" s="296"/>
      <c r="M39" s="296"/>
      <c r="N39" s="20"/>
      <c r="O39" s="17"/>
      <c r="P39" s="296"/>
      <c r="Q39" s="296"/>
      <c r="R39" s="20"/>
      <c r="S39" s="17"/>
      <c r="T39" s="296"/>
      <c r="U39" s="296"/>
      <c r="V39" s="20"/>
      <c r="W39" s="17"/>
      <c r="X39" s="296"/>
      <c r="Y39" s="296"/>
      <c r="Z39" s="20"/>
      <c r="AA39" s="17"/>
      <c r="AB39" s="296"/>
      <c r="AC39" s="296"/>
      <c r="AD39" s="20"/>
      <c r="AE39" s="17"/>
      <c r="AF39" s="296"/>
      <c r="AG39" s="296"/>
      <c r="AH39" s="20"/>
      <c r="AI39" s="17"/>
      <c r="AJ39" s="296"/>
      <c r="AK39" s="296"/>
      <c r="AL39" s="20"/>
      <c r="AM39" s="17"/>
      <c r="AN39" s="296"/>
      <c r="AO39" s="296"/>
      <c r="AP39" s="20"/>
    </row>
    <row r="40" spans="2:42" ht="15" customHeight="1" x14ac:dyDescent="0.25">
      <c r="B40" s="3">
        <f>B39</f>
        <v>10</v>
      </c>
      <c r="D40" s="302"/>
      <c r="E40" s="8"/>
      <c r="F40" s="299"/>
      <c r="G40" s="19"/>
      <c r="H40" s="17"/>
      <c r="I40" s="20"/>
      <c r="J40" s="296"/>
      <c r="K40" s="296"/>
      <c r="L40" s="17"/>
      <c r="M40" s="20"/>
      <c r="N40" s="296"/>
      <c r="O40" s="296"/>
      <c r="P40" s="17"/>
      <c r="Q40" s="20"/>
      <c r="R40" s="296"/>
      <c r="S40" s="296"/>
      <c r="T40" s="17"/>
      <c r="U40" s="20"/>
      <c r="V40" s="296"/>
      <c r="W40" s="296"/>
      <c r="X40" s="17"/>
      <c r="Y40" s="20"/>
      <c r="Z40" s="296"/>
      <c r="AA40" s="296"/>
      <c r="AB40" s="17"/>
      <c r="AC40" s="20"/>
      <c r="AD40" s="296"/>
      <c r="AE40" s="296"/>
      <c r="AF40" s="17"/>
      <c r="AG40" s="20"/>
      <c r="AH40" s="296"/>
      <c r="AI40" s="296"/>
      <c r="AJ40" s="17"/>
      <c r="AK40" s="20"/>
      <c r="AL40" s="19"/>
      <c r="AM40" s="19"/>
      <c r="AN40" s="17"/>
      <c r="AO40" s="20"/>
      <c r="AP40" s="19"/>
    </row>
    <row r="41" spans="2:42" ht="15" customHeight="1" x14ac:dyDescent="0.25">
      <c r="B41" s="3">
        <f>B39</f>
        <v>10</v>
      </c>
      <c r="D41" s="302"/>
      <c r="E41" s="8"/>
      <c r="F41" s="299"/>
      <c r="G41" s="19"/>
      <c r="H41" s="20"/>
      <c r="I41" s="17"/>
      <c r="J41" s="296"/>
      <c r="K41" s="296"/>
      <c r="L41" s="20"/>
      <c r="M41" s="17"/>
      <c r="N41" s="296"/>
      <c r="O41" s="296"/>
      <c r="P41" s="20"/>
      <c r="Q41" s="17"/>
      <c r="R41" s="296"/>
      <c r="S41" s="296"/>
      <c r="T41" s="20"/>
      <c r="U41" s="17"/>
      <c r="V41" s="296"/>
      <c r="W41" s="296"/>
      <c r="X41" s="20"/>
      <c r="Y41" s="17"/>
      <c r="Z41" s="296"/>
      <c r="AA41" s="296"/>
      <c r="AB41" s="20"/>
      <c r="AC41" s="17"/>
      <c r="AD41" s="296"/>
      <c r="AE41" s="296"/>
      <c r="AF41" s="20"/>
      <c r="AG41" s="17"/>
      <c r="AH41" s="296"/>
      <c r="AI41" s="296"/>
      <c r="AJ41" s="20"/>
      <c r="AK41" s="17"/>
      <c r="AL41" s="19"/>
      <c r="AM41" s="19"/>
      <c r="AN41" s="20"/>
      <c r="AO41" s="19"/>
      <c r="AP41" s="19"/>
    </row>
    <row r="42" spans="2:42" ht="15" customHeight="1" x14ac:dyDescent="0.25">
      <c r="B42" s="3">
        <f>B39</f>
        <v>10</v>
      </c>
      <c r="D42" s="303"/>
      <c r="E42" s="8"/>
      <c r="F42" s="300"/>
      <c r="G42" s="20"/>
      <c r="H42" s="296"/>
      <c r="I42" s="296"/>
      <c r="J42" s="17"/>
      <c r="K42" s="20"/>
      <c r="L42" s="296"/>
      <c r="M42" s="296"/>
      <c r="N42" s="17"/>
      <c r="O42" s="22"/>
      <c r="P42" s="296"/>
      <c r="Q42" s="296"/>
      <c r="R42" s="17"/>
      <c r="S42" s="20"/>
      <c r="T42" s="296"/>
      <c r="U42" s="296"/>
      <c r="V42" s="17"/>
      <c r="W42" s="20"/>
      <c r="X42" s="296"/>
      <c r="Y42" s="296"/>
      <c r="Z42" s="17"/>
      <c r="AA42" s="20"/>
      <c r="AB42" s="296"/>
      <c r="AC42" s="296"/>
      <c r="AD42" s="17"/>
      <c r="AE42" s="20"/>
      <c r="AF42" s="296"/>
      <c r="AG42" s="296"/>
      <c r="AH42" s="17"/>
      <c r="AI42" s="20"/>
      <c r="AJ42" s="19"/>
      <c r="AK42" s="19"/>
      <c r="AL42" s="17"/>
      <c r="AM42" s="20"/>
      <c r="AN42" s="19"/>
      <c r="AO42" s="19"/>
      <c r="AP42" s="19"/>
    </row>
    <row r="43" spans="2:42" ht="15" customHeight="1" x14ac:dyDescent="0.25">
      <c r="B43" s="3">
        <f>B39+1</f>
        <v>11</v>
      </c>
      <c r="D43" s="301" t="s">
        <v>248</v>
      </c>
      <c r="E43" s="8"/>
      <c r="F43" s="298" t="s">
        <v>266</v>
      </c>
      <c r="G43" s="17"/>
      <c r="H43" s="296"/>
      <c r="I43" s="296"/>
      <c r="J43" s="20"/>
      <c r="K43" s="17"/>
      <c r="L43" s="296"/>
      <c r="M43" s="296"/>
      <c r="N43" s="20"/>
      <c r="O43" s="17"/>
      <c r="P43" s="296"/>
      <c r="Q43" s="296"/>
      <c r="R43" s="20"/>
      <c r="S43" s="17"/>
      <c r="T43" s="296"/>
      <c r="U43" s="296"/>
      <c r="V43" s="20"/>
      <c r="W43" s="17"/>
      <c r="X43" s="296"/>
      <c r="Y43" s="296"/>
      <c r="Z43" s="20"/>
      <c r="AA43" s="17"/>
      <c r="AB43" s="296"/>
      <c r="AC43" s="296"/>
      <c r="AD43" s="20"/>
      <c r="AE43" s="17"/>
      <c r="AF43" s="296"/>
      <c r="AG43" s="296"/>
      <c r="AH43" s="20"/>
      <c r="AI43" s="17"/>
      <c r="AJ43" s="19"/>
      <c r="AK43" s="19"/>
      <c r="AL43" s="20"/>
      <c r="AM43" s="19"/>
      <c r="AN43" s="19"/>
      <c r="AO43" s="19"/>
      <c r="AP43" s="19"/>
    </row>
    <row r="44" spans="2:42" ht="15" customHeight="1" x14ac:dyDescent="0.25">
      <c r="B44" s="3">
        <f>B43</f>
        <v>11</v>
      </c>
      <c r="D44" s="302"/>
      <c r="E44" s="8"/>
      <c r="F44" s="299"/>
      <c r="G44" s="19"/>
      <c r="H44" s="17"/>
      <c r="I44" s="20"/>
      <c r="J44" s="296"/>
      <c r="K44" s="296"/>
      <c r="L44" s="17"/>
      <c r="M44" s="20"/>
      <c r="N44" s="296"/>
      <c r="O44" s="296"/>
      <c r="P44" s="17"/>
      <c r="Q44" s="20"/>
      <c r="R44" s="296"/>
      <c r="S44" s="296"/>
      <c r="T44" s="17"/>
      <c r="U44" s="20"/>
      <c r="V44" s="296"/>
      <c r="W44" s="296"/>
      <c r="X44" s="17"/>
      <c r="Y44" s="20"/>
      <c r="Z44" s="296"/>
      <c r="AA44" s="296"/>
      <c r="AB44" s="17"/>
      <c r="AC44" s="20"/>
      <c r="AD44" s="296"/>
      <c r="AE44" s="296"/>
      <c r="AF44" s="17"/>
      <c r="AG44" s="20"/>
      <c r="AH44" s="19"/>
      <c r="AI44" s="19"/>
      <c r="AJ44" s="17"/>
      <c r="AK44" s="20"/>
      <c r="AL44" s="19"/>
      <c r="AM44" s="19"/>
      <c r="AN44" s="19"/>
      <c r="AO44" s="19"/>
      <c r="AP44" s="19"/>
    </row>
    <row r="45" spans="2:42" ht="15" customHeight="1" x14ac:dyDescent="0.25">
      <c r="B45" s="3">
        <f>B43</f>
        <v>11</v>
      </c>
      <c r="D45" s="302"/>
      <c r="E45" s="8"/>
      <c r="F45" s="299"/>
      <c r="G45" s="19"/>
      <c r="H45" s="20"/>
      <c r="I45" s="17"/>
      <c r="J45" s="296"/>
      <c r="K45" s="296"/>
      <c r="L45" s="20"/>
      <c r="M45" s="17"/>
      <c r="N45" s="296"/>
      <c r="O45" s="296"/>
      <c r="P45" s="20"/>
      <c r="Q45" s="17"/>
      <c r="R45" s="296"/>
      <c r="S45" s="296"/>
      <c r="T45" s="20"/>
      <c r="U45" s="17"/>
      <c r="V45" s="296"/>
      <c r="W45" s="296"/>
      <c r="X45" s="20"/>
      <c r="Y45" s="17"/>
      <c r="Z45" s="296"/>
      <c r="AA45" s="296"/>
      <c r="AB45" s="20"/>
      <c r="AC45" s="17"/>
      <c r="AD45" s="296"/>
      <c r="AE45" s="296"/>
      <c r="AF45" s="20"/>
      <c r="AG45" s="17"/>
      <c r="AH45" s="18"/>
      <c r="AI45" s="18"/>
      <c r="AJ45" s="20"/>
      <c r="AK45" s="19"/>
      <c r="AL45" s="18"/>
      <c r="AM45" s="18"/>
      <c r="AN45" s="18"/>
      <c r="AO45" s="18"/>
      <c r="AP45" s="18"/>
    </row>
    <row r="46" spans="2:42" ht="15" customHeight="1" x14ac:dyDescent="0.25">
      <c r="B46" s="3">
        <f>B43</f>
        <v>11</v>
      </c>
      <c r="D46" s="303"/>
      <c r="E46" s="8"/>
      <c r="F46" s="300"/>
      <c r="G46" s="20"/>
      <c r="H46" s="296"/>
      <c r="I46" s="296"/>
      <c r="J46" s="17"/>
      <c r="K46" s="20"/>
      <c r="L46" s="296"/>
      <c r="M46" s="296"/>
      <c r="N46" s="17"/>
      <c r="O46" s="20"/>
      <c r="P46" s="296"/>
      <c r="Q46" s="296"/>
      <c r="R46" s="17"/>
      <c r="S46" s="20"/>
      <c r="T46" s="296"/>
      <c r="U46" s="296"/>
      <c r="V46" s="17"/>
      <c r="W46" s="20"/>
      <c r="X46" s="296"/>
      <c r="Y46" s="296"/>
      <c r="Z46" s="17"/>
      <c r="AA46" s="20"/>
      <c r="AB46" s="296"/>
      <c r="AC46" s="296"/>
      <c r="AD46" s="17"/>
      <c r="AE46" s="20"/>
      <c r="AF46" s="18"/>
      <c r="AG46" s="18"/>
      <c r="AH46" s="17"/>
      <c r="AI46" s="20"/>
      <c r="AJ46" s="19"/>
      <c r="AK46" s="18"/>
      <c r="AL46" s="18"/>
      <c r="AM46" s="18"/>
      <c r="AN46" s="18"/>
      <c r="AO46" s="18"/>
      <c r="AP46" s="18"/>
    </row>
    <row r="47" spans="2:42" ht="15" customHeight="1" x14ac:dyDescent="0.25">
      <c r="B47" s="3">
        <f>B43+1</f>
        <v>12</v>
      </c>
      <c r="D47" s="301" t="s">
        <v>249</v>
      </c>
      <c r="E47" s="8"/>
      <c r="F47" s="298" t="s">
        <v>267</v>
      </c>
      <c r="G47" s="17"/>
      <c r="H47" s="296"/>
      <c r="I47" s="296"/>
      <c r="J47" s="22"/>
      <c r="K47" s="17"/>
      <c r="L47" s="296"/>
      <c r="M47" s="296"/>
      <c r="N47" s="20"/>
      <c r="O47" s="17"/>
      <c r="P47" s="296"/>
      <c r="Q47" s="296"/>
      <c r="R47" s="20"/>
      <c r="S47" s="17"/>
      <c r="T47" s="296"/>
      <c r="U47" s="296"/>
      <c r="V47" s="20"/>
      <c r="W47" s="17"/>
      <c r="X47" s="296"/>
      <c r="Y47" s="296"/>
      <c r="Z47" s="20"/>
      <c r="AA47" s="17"/>
      <c r="AB47" s="296"/>
      <c r="AC47" s="296"/>
      <c r="AD47" s="20"/>
      <c r="AE47" s="17"/>
      <c r="AF47" s="18"/>
      <c r="AG47" s="18"/>
      <c r="AH47" s="20"/>
      <c r="AI47" s="18"/>
      <c r="AJ47" s="18"/>
      <c r="AK47" s="18"/>
      <c r="AL47" s="18"/>
      <c r="AM47" s="18"/>
      <c r="AN47" s="18"/>
      <c r="AO47" s="18"/>
      <c r="AP47" s="18"/>
    </row>
    <row r="48" spans="2:42" ht="15" customHeight="1" x14ac:dyDescent="0.25">
      <c r="B48" s="3">
        <f>B47</f>
        <v>12</v>
      </c>
      <c r="D48" s="302"/>
      <c r="E48" s="8"/>
      <c r="F48" s="299"/>
      <c r="G48" s="19"/>
      <c r="H48" s="17"/>
      <c r="I48" s="20"/>
      <c r="J48" s="296"/>
      <c r="K48" s="296"/>
      <c r="L48" s="17"/>
      <c r="M48" s="20"/>
      <c r="N48" s="296"/>
      <c r="O48" s="296"/>
      <c r="P48" s="17"/>
      <c r="Q48" s="20"/>
      <c r="R48" s="296"/>
      <c r="S48" s="296"/>
      <c r="T48" s="17"/>
      <c r="U48" s="20"/>
      <c r="V48" s="296"/>
      <c r="W48" s="296"/>
      <c r="X48" s="17"/>
      <c r="Y48" s="20"/>
      <c r="Z48" s="296"/>
      <c r="AA48" s="296"/>
      <c r="AB48" s="17"/>
      <c r="AC48" s="20"/>
      <c r="AD48" s="295"/>
      <c r="AE48" s="295"/>
      <c r="AF48" s="17"/>
      <c r="AG48" s="20"/>
      <c r="AH48" s="18"/>
      <c r="AI48" s="18"/>
      <c r="AJ48" s="18"/>
      <c r="AK48" s="18"/>
      <c r="AL48" s="18"/>
      <c r="AM48" s="18"/>
      <c r="AN48" s="18"/>
      <c r="AO48" s="18"/>
      <c r="AP48" s="18"/>
    </row>
    <row r="49" spans="2:42" ht="15" customHeight="1" x14ac:dyDescent="0.25">
      <c r="B49" s="3">
        <f>B47</f>
        <v>12</v>
      </c>
      <c r="D49" s="302"/>
      <c r="E49" s="8"/>
      <c r="F49" s="299"/>
      <c r="G49" s="19"/>
      <c r="H49" s="20"/>
      <c r="I49" s="17"/>
      <c r="J49" s="296"/>
      <c r="K49" s="296"/>
      <c r="L49" s="20"/>
      <c r="M49" s="17"/>
      <c r="N49" s="296"/>
      <c r="O49" s="296"/>
      <c r="P49" s="20"/>
      <c r="Q49" s="17"/>
      <c r="R49" s="296"/>
      <c r="S49" s="296"/>
      <c r="T49" s="20"/>
      <c r="U49" s="17"/>
      <c r="V49" s="296"/>
      <c r="W49" s="296"/>
      <c r="X49" s="20"/>
      <c r="Y49" s="17"/>
      <c r="Z49" s="296"/>
      <c r="AA49" s="296"/>
      <c r="AB49" s="20"/>
      <c r="AC49" s="17"/>
      <c r="AD49" s="295"/>
      <c r="AE49" s="295"/>
      <c r="AF49" s="20"/>
      <c r="AG49" s="18"/>
      <c r="AH49" s="18"/>
      <c r="AI49" s="18"/>
      <c r="AJ49" s="18"/>
      <c r="AK49" s="18"/>
      <c r="AL49" s="18"/>
      <c r="AM49" s="18"/>
      <c r="AN49" s="18"/>
      <c r="AO49" s="18"/>
      <c r="AP49" s="18"/>
    </row>
    <row r="50" spans="2:42" ht="15" customHeight="1" x14ac:dyDescent="0.25">
      <c r="B50" s="3">
        <f>B47</f>
        <v>12</v>
      </c>
      <c r="D50" s="303"/>
      <c r="E50" s="8"/>
      <c r="F50" s="300"/>
      <c r="G50" s="20"/>
      <c r="H50" s="296"/>
      <c r="I50" s="296"/>
      <c r="J50" s="17"/>
      <c r="K50" s="20"/>
      <c r="L50" s="296"/>
      <c r="M50" s="296"/>
      <c r="N50" s="17"/>
      <c r="O50" s="20"/>
      <c r="P50" s="296"/>
      <c r="Q50" s="296"/>
      <c r="R50" s="17"/>
      <c r="S50" s="20"/>
      <c r="T50" s="296"/>
      <c r="U50" s="296"/>
      <c r="V50" s="17"/>
      <c r="W50" s="20"/>
      <c r="X50" s="296"/>
      <c r="Y50" s="296"/>
      <c r="Z50" s="17"/>
      <c r="AA50" s="20"/>
      <c r="AB50" s="295"/>
      <c r="AC50" s="295"/>
      <c r="AD50" s="17"/>
      <c r="AE50" s="20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2:42" ht="15" customHeight="1" x14ac:dyDescent="0.25">
      <c r="B51" s="3">
        <f>B47+1</f>
        <v>13</v>
      </c>
      <c r="D51" s="301" t="s">
        <v>250</v>
      </c>
      <c r="E51" s="8"/>
      <c r="F51" s="298" t="s">
        <v>268</v>
      </c>
      <c r="G51" s="21"/>
      <c r="H51" s="296"/>
      <c r="I51" s="296"/>
      <c r="J51" s="20"/>
      <c r="K51" s="17"/>
      <c r="L51" s="296"/>
      <c r="M51" s="296"/>
      <c r="N51" s="20"/>
      <c r="O51" s="17"/>
      <c r="P51" s="296"/>
      <c r="Q51" s="296"/>
      <c r="R51" s="20"/>
      <c r="S51" s="17"/>
      <c r="T51" s="296"/>
      <c r="U51" s="296"/>
      <c r="V51" s="20"/>
      <c r="W51" s="17"/>
      <c r="X51" s="296"/>
      <c r="Y51" s="296"/>
      <c r="Z51" s="20"/>
      <c r="AA51" s="17"/>
      <c r="AB51" s="295"/>
      <c r="AC51" s="295"/>
      <c r="AD51" s="20"/>
      <c r="AE51" s="19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2:42" ht="15" customHeight="1" x14ac:dyDescent="0.25">
      <c r="B52" s="3">
        <f>B51</f>
        <v>13</v>
      </c>
      <c r="D52" s="302"/>
      <c r="E52" s="8"/>
      <c r="F52" s="299"/>
      <c r="G52" s="19"/>
      <c r="H52" s="17"/>
      <c r="I52" s="20"/>
      <c r="J52" s="296"/>
      <c r="K52" s="296"/>
      <c r="L52" s="17"/>
      <c r="M52" s="20"/>
      <c r="N52" s="296"/>
      <c r="O52" s="296"/>
      <c r="P52" s="17"/>
      <c r="Q52" s="20"/>
      <c r="R52" s="296"/>
      <c r="S52" s="296"/>
      <c r="T52" s="17"/>
      <c r="U52" s="20"/>
      <c r="V52" s="296"/>
      <c r="W52" s="296"/>
      <c r="X52" s="17"/>
      <c r="Y52" s="20"/>
      <c r="Z52" s="295"/>
      <c r="AA52" s="295"/>
      <c r="AB52" s="17"/>
      <c r="AC52" s="20"/>
      <c r="AD52" s="19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2:42" ht="15" customHeight="1" x14ac:dyDescent="0.25">
      <c r="B53" s="3">
        <f>B51</f>
        <v>13</v>
      </c>
      <c r="D53" s="302"/>
      <c r="E53" s="8"/>
      <c r="F53" s="299"/>
      <c r="G53" s="19"/>
      <c r="H53" s="20"/>
      <c r="I53" s="17"/>
      <c r="J53" s="296"/>
      <c r="K53" s="296"/>
      <c r="L53" s="20"/>
      <c r="M53" s="17"/>
      <c r="N53" s="296"/>
      <c r="O53" s="296"/>
      <c r="P53" s="20"/>
      <c r="Q53" s="17"/>
      <c r="R53" s="296"/>
      <c r="S53" s="296"/>
      <c r="T53" s="20"/>
      <c r="U53" s="17"/>
      <c r="V53" s="296"/>
      <c r="W53" s="296"/>
      <c r="X53" s="20"/>
      <c r="Y53" s="17"/>
      <c r="Z53" s="295"/>
      <c r="AA53" s="295"/>
      <c r="AB53" s="20"/>
      <c r="AC53" s="19"/>
      <c r="AD53" s="19"/>
      <c r="AE53" s="19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2:42" ht="15" customHeight="1" x14ac:dyDescent="0.25">
      <c r="B54" s="3">
        <f>B51</f>
        <v>13</v>
      </c>
      <c r="D54" s="303"/>
      <c r="E54" s="8"/>
      <c r="F54" s="300"/>
      <c r="G54" s="20"/>
      <c r="H54" s="296"/>
      <c r="I54" s="296"/>
      <c r="J54" s="17"/>
      <c r="K54" s="20"/>
      <c r="L54" s="296"/>
      <c r="M54" s="296"/>
      <c r="N54" s="17"/>
      <c r="O54" s="20"/>
      <c r="P54" s="296"/>
      <c r="Q54" s="296"/>
      <c r="R54" s="17"/>
      <c r="S54" s="20"/>
      <c r="T54" s="296"/>
      <c r="U54" s="296"/>
      <c r="V54" s="17"/>
      <c r="W54" s="20"/>
      <c r="X54" s="295"/>
      <c r="Y54" s="295"/>
      <c r="Z54" s="17"/>
      <c r="AA54" s="20"/>
      <c r="AB54" s="19"/>
      <c r="AC54" s="19"/>
      <c r="AD54" s="19"/>
      <c r="AE54" s="19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2:42" ht="15" customHeight="1" x14ac:dyDescent="0.25">
      <c r="B55" s="3">
        <f>B51+1</f>
        <v>14</v>
      </c>
      <c r="D55" s="301" t="s">
        <v>251</v>
      </c>
      <c r="E55" s="8"/>
      <c r="F55" s="298" t="s">
        <v>269</v>
      </c>
      <c r="G55" s="17"/>
      <c r="H55" s="296"/>
      <c r="I55" s="296"/>
      <c r="J55" s="20"/>
      <c r="K55" s="17"/>
      <c r="L55" s="296"/>
      <c r="M55" s="296"/>
      <c r="N55" s="20"/>
      <c r="O55" s="17"/>
      <c r="P55" s="296"/>
      <c r="Q55" s="296"/>
      <c r="R55" s="20"/>
      <c r="S55" s="17"/>
      <c r="T55" s="296"/>
      <c r="U55" s="296"/>
      <c r="V55" s="20"/>
      <c r="W55" s="17"/>
      <c r="X55" s="295"/>
      <c r="Y55" s="295"/>
      <c r="Z55" s="20"/>
      <c r="AA55" s="19"/>
      <c r="AB55" s="19"/>
      <c r="AC55" s="19"/>
      <c r="AD55" s="19"/>
      <c r="AE55" s="19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2:42" ht="15" customHeight="1" x14ac:dyDescent="0.25">
      <c r="B56" s="3">
        <f>B55</f>
        <v>14</v>
      </c>
      <c r="D56" s="302"/>
      <c r="E56" s="8"/>
      <c r="F56" s="299"/>
      <c r="G56" s="19"/>
      <c r="H56" s="47"/>
      <c r="I56" s="48"/>
      <c r="J56" s="296"/>
      <c r="K56" s="296"/>
      <c r="L56" s="47"/>
      <c r="M56" s="48"/>
      <c r="N56" s="296"/>
      <c r="O56" s="296"/>
      <c r="P56" s="47"/>
      <c r="Q56" s="48"/>
      <c r="R56" s="296"/>
      <c r="S56" s="296"/>
      <c r="T56" s="47"/>
      <c r="U56" s="48"/>
      <c r="V56" s="295"/>
      <c r="W56" s="295"/>
      <c r="X56" s="17"/>
      <c r="Y56" s="20"/>
      <c r="Z56" s="19"/>
      <c r="AA56" s="19"/>
      <c r="AB56" s="19"/>
      <c r="AC56" s="19"/>
      <c r="AD56" s="19"/>
      <c r="AE56" s="19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2:42" ht="15" customHeight="1" x14ac:dyDescent="0.25">
      <c r="B57" s="3">
        <f>B55</f>
        <v>14</v>
      </c>
      <c r="D57" s="302"/>
      <c r="E57" s="8"/>
      <c r="F57" s="299"/>
      <c r="G57" s="19"/>
      <c r="H57" s="48"/>
      <c r="I57" s="47"/>
      <c r="J57" s="296"/>
      <c r="K57" s="296"/>
      <c r="L57" s="48"/>
      <c r="M57" s="47"/>
      <c r="N57" s="296"/>
      <c r="O57" s="296"/>
      <c r="P57" s="48"/>
      <c r="Q57" s="47"/>
      <c r="R57" s="296"/>
      <c r="S57" s="296"/>
      <c r="T57" s="48"/>
      <c r="U57" s="47"/>
      <c r="V57" s="295"/>
      <c r="W57" s="295"/>
      <c r="X57" s="20"/>
      <c r="Y57" s="19"/>
      <c r="Z57" s="19"/>
      <c r="AA57" s="19"/>
      <c r="AB57" s="19"/>
      <c r="AC57" s="19"/>
      <c r="AD57" s="19"/>
      <c r="AE57" s="19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2:42" ht="15" customHeight="1" x14ac:dyDescent="0.25">
      <c r="B58" s="3">
        <f>B55</f>
        <v>14</v>
      </c>
      <c r="D58" s="303"/>
      <c r="E58" s="8"/>
      <c r="F58" s="300"/>
      <c r="G58" s="20"/>
      <c r="H58" s="296"/>
      <c r="I58" s="296"/>
      <c r="J58" s="17"/>
      <c r="K58" s="20"/>
      <c r="L58" s="296"/>
      <c r="M58" s="296"/>
      <c r="N58" s="17"/>
      <c r="O58" s="20"/>
      <c r="P58" s="296"/>
      <c r="Q58" s="296"/>
      <c r="R58" s="17"/>
      <c r="S58" s="20"/>
      <c r="T58" s="296"/>
      <c r="U58" s="296"/>
      <c r="V58" s="17"/>
      <c r="W58" s="20"/>
      <c r="X58" s="19"/>
      <c r="Y58" s="19"/>
      <c r="Z58" s="19"/>
      <c r="AA58" s="19"/>
      <c r="AB58" s="19"/>
      <c r="AC58" s="19"/>
      <c r="AD58" s="19"/>
      <c r="AE58" s="19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2:42" ht="15" customHeight="1" x14ac:dyDescent="0.25">
      <c r="B59" s="3">
        <f>B55+1</f>
        <v>15</v>
      </c>
      <c r="D59" s="301" t="s">
        <v>252</v>
      </c>
      <c r="E59" s="8"/>
      <c r="F59" s="298" t="s">
        <v>270</v>
      </c>
      <c r="G59" s="17"/>
      <c r="H59" s="296"/>
      <c r="I59" s="296"/>
      <c r="J59" s="20"/>
      <c r="K59" s="17"/>
      <c r="L59" s="296"/>
      <c r="M59" s="296"/>
      <c r="N59" s="20"/>
      <c r="O59" s="17"/>
      <c r="P59" s="296"/>
      <c r="Q59" s="296"/>
      <c r="R59" s="20"/>
      <c r="S59" s="17"/>
      <c r="T59" s="296"/>
      <c r="U59" s="296"/>
      <c r="V59" s="20"/>
      <c r="W59" s="19"/>
      <c r="X59" s="19"/>
      <c r="Y59" s="19"/>
      <c r="Z59" s="19"/>
      <c r="AA59" s="19"/>
      <c r="AB59" s="19"/>
      <c r="AC59" s="19"/>
      <c r="AD59" s="19"/>
      <c r="AE59" s="19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2:42" ht="15" customHeight="1" x14ac:dyDescent="0.25">
      <c r="B60" s="3">
        <f>B59</f>
        <v>15</v>
      </c>
      <c r="D60" s="302"/>
      <c r="E60" s="8"/>
      <c r="F60" s="299"/>
      <c r="G60" s="19"/>
      <c r="H60" s="17"/>
      <c r="I60" s="20"/>
      <c r="J60" s="296"/>
      <c r="K60" s="296"/>
      <c r="L60" s="17"/>
      <c r="M60" s="20"/>
      <c r="N60" s="296"/>
      <c r="O60" s="296"/>
      <c r="P60" s="17"/>
      <c r="Q60" s="20"/>
      <c r="R60" s="296"/>
      <c r="S60" s="296"/>
      <c r="T60" s="17"/>
      <c r="U60" s="20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1" spans="2:42" ht="15" customHeight="1" x14ac:dyDescent="0.25">
      <c r="B61" s="3">
        <f>B59</f>
        <v>15</v>
      </c>
      <c r="D61" s="302"/>
      <c r="E61" s="8"/>
      <c r="F61" s="299"/>
      <c r="G61" s="19"/>
      <c r="H61" s="20"/>
      <c r="I61" s="17"/>
      <c r="J61" s="296"/>
      <c r="K61" s="296"/>
      <c r="L61" s="20"/>
      <c r="M61" s="17"/>
      <c r="N61" s="296"/>
      <c r="O61" s="296"/>
      <c r="P61" s="20"/>
      <c r="Q61" s="17"/>
      <c r="R61" s="296"/>
      <c r="S61" s="296"/>
      <c r="T61" s="20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2:42" ht="15" customHeight="1" x14ac:dyDescent="0.25">
      <c r="B62" s="3">
        <f>B59</f>
        <v>15</v>
      </c>
      <c r="D62" s="303"/>
      <c r="E62" s="8"/>
      <c r="F62" s="300"/>
      <c r="G62" s="20"/>
      <c r="H62" s="296"/>
      <c r="I62" s="296"/>
      <c r="J62" s="17"/>
      <c r="K62" s="20"/>
      <c r="L62" s="296"/>
      <c r="M62" s="296"/>
      <c r="N62" s="17"/>
      <c r="O62" s="20"/>
      <c r="P62" s="296"/>
      <c r="Q62" s="296"/>
      <c r="R62" s="17"/>
      <c r="S62" s="20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2:42" ht="15" customHeight="1" x14ac:dyDescent="0.25">
      <c r="B63" s="3">
        <f>B59+1</f>
        <v>16</v>
      </c>
      <c r="D63" s="301" t="s">
        <v>253</v>
      </c>
      <c r="E63" s="8"/>
      <c r="F63" s="298" t="s">
        <v>271</v>
      </c>
      <c r="G63" s="17"/>
      <c r="H63" s="296"/>
      <c r="I63" s="296"/>
      <c r="J63" s="20"/>
      <c r="K63" s="17"/>
      <c r="L63" s="296"/>
      <c r="M63" s="296"/>
      <c r="N63" s="20"/>
      <c r="O63" s="17"/>
      <c r="P63" s="296"/>
      <c r="Q63" s="296"/>
      <c r="R63" s="2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</row>
    <row r="64" spans="2:42" ht="15" customHeight="1" x14ac:dyDescent="0.25">
      <c r="B64" s="3">
        <f>B63</f>
        <v>16</v>
      </c>
      <c r="D64" s="302"/>
      <c r="E64" s="8"/>
      <c r="F64" s="299"/>
      <c r="G64" s="19"/>
      <c r="H64" s="17"/>
      <c r="I64" s="20"/>
      <c r="J64" s="296"/>
      <c r="K64" s="296"/>
      <c r="L64" s="17"/>
      <c r="M64" s="20"/>
      <c r="N64" s="296"/>
      <c r="O64" s="296"/>
      <c r="P64" s="17"/>
      <c r="Q64" s="20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</row>
    <row r="65" spans="2:42" ht="15" customHeight="1" x14ac:dyDescent="0.25">
      <c r="B65" s="3">
        <f>B63</f>
        <v>16</v>
      </c>
      <c r="D65" s="302"/>
      <c r="E65" s="8"/>
      <c r="F65" s="299"/>
      <c r="G65" s="19"/>
      <c r="H65" s="20"/>
      <c r="I65" s="17"/>
      <c r="J65" s="296"/>
      <c r="K65" s="296"/>
      <c r="L65" s="20"/>
      <c r="M65" s="17"/>
      <c r="N65" s="296"/>
      <c r="O65" s="296"/>
      <c r="P65" s="20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</row>
    <row r="66" spans="2:42" ht="15" customHeight="1" x14ac:dyDescent="0.25">
      <c r="B66" s="3">
        <f>B63</f>
        <v>16</v>
      </c>
      <c r="D66" s="303"/>
      <c r="E66" s="8"/>
      <c r="F66" s="300"/>
      <c r="G66" s="20"/>
      <c r="H66" s="296"/>
      <c r="I66" s="296"/>
      <c r="J66" s="17"/>
      <c r="K66" s="20"/>
      <c r="L66" s="296"/>
      <c r="M66" s="296"/>
      <c r="N66" s="17"/>
      <c r="O66" s="20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</row>
    <row r="67" spans="2:42" ht="15" customHeight="1" x14ac:dyDescent="0.25">
      <c r="B67" s="3">
        <f>B63+1</f>
        <v>17</v>
      </c>
      <c r="D67" s="301" t="s">
        <v>254</v>
      </c>
      <c r="E67" s="8"/>
      <c r="F67" s="298" t="s">
        <v>272</v>
      </c>
      <c r="G67" s="17"/>
      <c r="H67" s="296"/>
      <c r="I67" s="296"/>
      <c r="J67" s="20"/>
      <c r="K67" s="17"/>
      <c r="L67" s="296"/>
      <c r="M67" s="296"/>
      <c r="N67" s="20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</row>
    <row r="68" spans="2:42" ht="15" customHeight="1" x14ac:dyDescent="0.25">
      <c r="B68" s="3">
        <f>B67</f>
        <v>17</v>
      </c>
      <c r="D68" s="302"/>
      <c r="E68" s="8"/>
      <c r="F68" s="299"/>
      <c r="G68" s="19"/>
      <c r="H68" s="17"/>
      <c r="I68" s="20"/>
      <c r="J68" s="296"/>
      <c r="K68" s="296"/>
      <c r="L68" s="17"/>
      <c r="M68" s="20"/>
      <c r="N68" s="19"/>
      <c r="O68" s="19"/>
      <c r="P68" s="19"/>
      <c r="Q68" s="19"/>
      <c r="R68" s="19"/>
      <c r="S68" s="19"/>
      <c r="T68" s="19"/>
      <c r="U68" s="19"/>
      <c r="V68" s="19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</row>
    <row r="69" spans="2:42" ht="15" customHeight="1" x14ac:dyDescent="0.25">
      <c r="B69" s="3">
        <f>B67</f>
        <v>17</v>
      </c>
      <c r="D69" s="302"/>
      <c r="E69" s="8"/>
      <c r="F69" s="299"/>
      <c r="G69" s="19"/>
      <c r="H69" s="20"/>
      <c r="I69" s="17"/>
      <c r="J69" s="296"/>
      <c r="K69" s="296"/>
      <c r="L69" s="20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</row>
    <row r="70" spans="2:42" ht="15" customHeight="1" x14ac:dyDescent="0.25">
      <c r="B70" s="3">
        <f>B67</f>
        <v>17</v>
      </c>
      <c r="D70" s="303"/>
      <c r="E70" s="8"/>
      <c r="F70" s="300"/>
      <c r="G70" s="20"/>
      <c r="H70" s="296"/>
      <c r="I70" s="296"/>
      <c r="J70" s="17"/>
      <c r="K70" s="20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</row>
    <row r="71" spans="2:42" ht="15" customHeight="1" x14ac:dyDescent="0.25">
      <c r="B71" s="3">
        <f>B67+1</f>
        <v>18</v>
      </c>
      <c r="D71" s="301" t="s">
        <v>255</v>
      </c>
      <c r="E71" s="8"/>
      <c r="F71" s="298" t="s">
        <v>273</v>
      </c>
      <c r="G71" s="17"/>
      <c r="H71" s="296"/>
      <c r="I71" s="296"/>
      <c r="J71" s="20"/>
      <c r="K71" s="18"/>
      <c r="L71" s="18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</row>
    <row r="72" spans="2:42" ht="15" customHeight="1" x14ac:dyDescent="0.25">
      <c r="B72" s="3">
        <f>B71</f>
        <v>18</v>
      </c>
      <c r="D72" s="302"/>
      <c r="E72" s="8"/>
      <c r="F72" s="299"/>
      <c r="G72" s="19"/>
      <c r="H72" s="17"/>
      <c r="I72" s="20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</row>
    <row r="73" spans="2:42" ht="15" customHeight="1" x14ac:dyDescent="0.25">
      <c r="B73" s="3">
        <f>B71</f>
        <v>18</v>
      </c>
      <c r="D73" s="302"/>
      <c r="E73" s="8"/>
      <c r="F73" s="299"/>
      <c r="G73" s="19"/>
      <c r="H73" s="20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</row>
    <row r="74" spans="2:42" ht="15" customHeight="1" x14ac:dyDescent="0.25">
      <c r="B74" s="3">
        <f>B71</f>
        <v>18</v>
      </c>
      <c r="D74" s="303"/>
      <c r="E74" s="8"/>
      <c r="F74" s="300"/>
      <c r="G74" s="2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</row>
    <row r="75" spans="2:42" ht="15" customHeight="1" x14ac:dyDescent="0.3"/>
    <row r="76" spans="2:42" ht="15" customHeight="1" x14ac:dyDescent="0.3">
      <c r="G76" s="4"/>
      <c r="H76" s="4"/>
      <c r="I76" s="4"/>
      <c r="J76" s="4"/>
      <c r="K76" s="4"/>
      <c r="L76" s="4"/>
      <c r="M76" s="4"/>
      <c r="N76" s="4"/>
      <c r="O76" s="4"/>
    </row>
  </sheetData>
  <mergeCells count="185">
    <mergeCell ref="L10:M11"/>
    <mergeCell ref="D11:D14"/>
    <mergeCell ref="F11:F14"/>
    <mergeCell ref="J12:K13"/>
    <mergeCell ref="N12:O13"/>
    <mergeCell ref="H14:I15"/>
    <mergeCell ref="L14:M15"/>
    <mergeCell ref="D3:D6"/>
    <mergeCell ref="F3:F6"/>
    <mergeCell ref="H6:I7"/>
    <mergeCell ref="D7:D10"/>
    <mergeCell ref="F7:F10"/>
    <mergeCell ref="J8:K9"/>
    <mergeCell ref="H10:I11"/>
    <mergeCell ref="P14:Q15"/>
    <mergeCell ref="D15:D18"/>
    <mergeCell ref="F15:F18"/>
    <mergeCell ref="J16:K17"/>
    <mergeCell ref="N16:O17"/>
    <mergeCell ref="R16:S17"/>
    <mergeCell ref="H18:I19"/>
    <mergeCell ref="L18:M19"/>
    <mergeCell ref="P18:Q19"/>
    <mergeCell ref="V20:W21"/>
    <mergeCell ref="D23:D26"/>
    <mergeCell ref="F23:F26"/>
    <mergeCell ref="J24:K25"/>
    <mergeCell ref="N24:O25"/>
    <mergeCell ref="R24:S25"/>
    <mergeCell ref="V24:W25"/>
    <mergeCell ref="T18:U19"/>
    <mergeCell ref="D19:D22"/>
    <mergeCell ref="F19:F22"/>
    <mergeCell ref="J20:K21"/>
    <mergeCell ref="N20:O21"/>
    <mergeCell ref="R20:S21"/>
    <mergeCell ref="Z28:AA29"/>
    <mergeCell ref="H30:I31"/>
    <mergeCell ref="L30:M31"/>
    <mergeCell ref="P30:Q31"/>
    <mergeCell ref="T30:U31"/>
    <mergeCell ref="X30:Y31"/>
    <mergeCell ref="D27:D30"/>
    <mergeCell ref="F27:F30"/>
    <mergeCell ref="J28:K29"/>
    <mergeCell ref="N28:O29"/>
    <mergeCell ref="R28:S29"/>
    <mergeCell ref="V28:W29"/>
    <mergeCell ref="AB34:AC35"/>
    <mergeCell ref="AB30:AC31"/>
    <mergeCell ref="D31:D34"/>
    <mergeCell ref="F31:F34"/>
    <mergeCell ref="J32:K33"/>
    <mergeCell ref="N32:O33"/>
    <mergeCell ref="R32:S33"/>
    <mergeCell ref="V32:W33"/>
    <mergeCell ref="Z32:AA33"/>
    <mergeCell ref="AN38:AO39"/>
    <mergeCell ref="D39:D42"/>
    <mergeCell ref="F39:F42"/>
    <mergeCell ref="J40:K41"/>
    <mergeCell ref="N40:O41"/>
    <mergeCell ref="R40:S41"/>
    <mergeCell ref="V40:W41"/>
    <mergeCell ref="Z40:AA41"/>
    <mergeCell ref="AD40:AE41"/>
    <mergeCell ref="H38:I39"/>
    <mergeCell ref="L38:M39"/>
    <mergeCell ref="P38:Q39"/>
    <mergeCell ref="T38:U39"/>
    <mergeCell ref="X38:Y39"/>
    <mergeCell ref="AB38:AC39"/>
    <mergeCell ref="AF38:AG39"/>
    <mergeCell ref="D35:D38"/>
    <mergeCell ref="F35:F38"/>
    <mergeCell ref="J36:K37"/>
    <mergeCell ref="N36:O37"/>
    <mergeCell ref="R36:S37"/>
    <mergeCell ref="V36:W37"/>
    <mergeCell ref="Z36:AA37"/>
    <mergeCell ref="AD36:AE37"/>
    <mergeCell ref="AH40:AI41"/>
    <mergeCell ref="H42:I43"/>
    <mergeCell ref="L42:M43"/>
    <mergeCell ref="P42:Q43"/>
    <mergeCell ref="T42:U43"/>
    <mergeCell ref="X42:Y43"/>
    <mergeCell ref="AB42:AC43"/>
    <mergeCell ref="AF42:AG43"/>
    <mergeCell ref="AJ38:AK39"/>
    <mergeCell ref="Z44:AA45"/>
    <mergeCell ref="AD44:AE45"/>
    <mergeCell ref="H46:I47"/>
    <mergeCell ref="L46:M47"/>
    <mergeCell ref="P46:Q47"/>
    <mergeCell ref="T46:U47"/>
    <mergeCell ref="X46:Y47"/>
    <mergeCell ref="AB46:AC47"/>
    <mergeCell ref="D43:D46"/>
    <mergeCell ref="F43:F46"/>
    <mergeCell ref="J44:K45"/>
    <mergeCell ref="N44:O45"/>
    <mergeCell ref="R44:S45"/>
    <mergeCell ref="V44:W45"/>
    <mergeCell ref="D59:D62"/>
    <mergeCell ref="F59:F62"/>
    <mergeCell ref="J60:K61"/>
    <mergeCell ref="N60:O61"/>
    <mergeCell ref="R60:S61"/>
    <mergeCell ref="D51:D54"/>
    <mergeCell ref="F51:F54"/>
    <mergeCell ref="J52:K53"/>
    <mergeCell ref="N52:O53"/>
    <mergeCell ref="R52:S53"/>
    <mergeCell ref="H50:I51"/>
    <mergeCell ref="L50:M51"/>
    <mergeCell ref="P50:Q51"/>
    <mergeCell ref="D47:D50"/>
    <mergeCell ref="F47:F50"/>
    <mergeCell ref="J48:K49"/>
    <mergeCell ref="N48:O49"/>
    <mergeCell ref="R48:S49"/>
    <mergeCell ref="F67:F70"/>
    <mergeCell ref="J68:K69"/>
    <mergeCell ref="H70:I71"/>
    <mergeCell ref="D71:D74"/>
    <mergeCell ref="F71:F74"/>
    <mergeCell ref="X22:Y23"/>
    <mergeCell ref="H54:I55"/>
    <mergeCell ref="L54:M55"/>
    <mergeCell ref="P54:Q55"/>
    <mergeCell ref="T54:U55"/>
    <mergeCell ref="H62:I63"/>
    <mergeCell ref="L62:M63"/>
    <mergeCell ref="P62:Q63"/>
    <mergeCell ref="D63:D66"/>
    <mergeCell ref="F63:F66"/>
    <mergeCell ref="J64:K65"/>
    <mergeCell ref="N64:O65"/>
    <mergeCell ref="H66:I67"/>
    <mergeCell ref="L66:M67"/>
    <mergeCell ref="D67:D70"/>
    <mergeCell ref="D55:D58"/>
    <mergeCell ref="F55:F58"/>
    <mergeCell ref="J56:K57"/>
    <mergeCell ref="N56:O57"/>
    <mergeCell ref="AL36:AM37"/>
    <mergeCell ref="X26:Y27"/>
    <mergeCell ref="T22:U23"/>
    <mergeCell ref="P22:Q23"/>
    <mergeCell ref="L22:M23"/>
    <mergeCell ref="H22:I23"/>
    <mergeCell ref="T26:U27"/>
    <mergeCell ref="P26:Q27"/>
    <mergeCell ref="L26:M27"/>
    <mergeCell ref="H26:I27"/>
    <mergeCell ref="Z24:AA25"/>
    <mergeCell ref="AB26:AC27"/>
    <mergeCell ref="AD28:AE29"/>
    <mergeCell ref="AF30:AG31"/>
    <mergeCell ref="AH32:AI33"/>
    <mergeCell ref="AJ34:AK35"/>
    <mergeCell ref="AH36:AI37"/>
    <mergeCell ref="AF34:AG35"/>
    <mergeCell ref="AD32:AE33"/>
    <mergeCell ref="H34:I35"/>
    <mergeCell ref="L34:M35"/>
    <mergeCell ref="P34:Q35"/>
    <mergeCell ref="T34:U35"/>
    <mergeCell ref="X34:Y35"/>
    <mergeCell ref="X54:Y55"/>
    <mergeCell ref="Z52:AA53"/>
    <mergeCell ref="AB50:AC51"/>
    <mergeCell ref="AD48:AE49"/>
    <mergeCell ref="V56:W57"/>
    <mergeCell ref="H58:I59"/>
    <mergeCell ref="L58:M59"/>
    <mergeCell ref="P58:Q59"/>
    <mergeCell ref="T58:U59"/>
    <mergeCell ref="R56:S57"/>
    <mergeCell ref="V52:W53"/>
    <mergeCell ref="Z48:AA49"/>
    <mergeCell ref="T50:U51"/>
    <mergeCell ref="X50:Y51"/>
    <mergeCell ref="V48:W49"/>
  </mergeCells>
  <conditionalFormatting sqref="H6:I7 J8:K9 L10:M11 N12:O13 P14:Q15 R16:S17 T18:U19 V20:W21 Z28:AA29 AB30:AC31 AD32:AE33 AF34:AG35 AH36:AI37 AJ38:AK39 H10:I11 H14:I15 H18:I19 H30:I31 H34:I35 J12:K13 J16:K17 J20:K21 J28:K29 J32:K33 J36:K37 L14:M15 L18:M19 L30:M31 L34:M35 L38:M39 N16:O17 N20:O21 N28:O29 N32:O33 N36:O37 N40:O41 P18:Q19 P30:Q31 P34:Q35 P38:Q39 P42:Q43 R20:S21 R28:S29 R32:S33 R36:S37 R40:S41 R44:S45 T30:U31 T34:U35 T38:U39 T42:U43 T46:U47 V28:W29 V32:W33 V36:W37 V40:W41 V44:W45 X34:Y35 X38:Y39 X42:Y43 X46:Y47 H38:I39 H42:I43 H46:I47 H50:I51 H62:I63 J40:K41 J44:K45 J48:K49 J52:K53 J60:K61 J64:K65 L42:M43 L46:M47 L50:M51 L62:M63 L66:M67 H70:I71 H66:I67 J68:K69 N60:O61 P62:Q63 R60:S61 N52:O53 N48:O49 N44:O45 P46:Q47 R48:S49 R52:S53 V52:W53 T50:U51 V48:W49 X50:Y51 AB46:AC47 Z44:AA45 AB42:AC43 AD44:AE45 AF42:AG43 AD40:AE41 AF38:AG39 AH40:AI41 AB38:AC39 Z36:AA37 Z40:AA41 AB34:AC35 AD36:AE37 Z32:AA33 X30:Y31 H54:I59 J56:K57 L54:M59 N56:O57 R56:S57 P54:Q59 T54:U59 V24:W25 X22:Y27 H22:I27 J24:K25 L22:M27 N24:O25 P22:Q27 R24:S25 T22:U27 AM36:AM37 AN38:AO39 AM40:AM41">
    <cfRule type="cellIs" dxfId="11" priority="1" operator="equal">
      <formula>"X"</formula>
    </cfRule>
    <cfRule type="cellIs" dxfId="10" priority="2" operator="equal">
      <formula>"-"</formula>
    </cfRule>
    <cfRule type="cellIs" dxfId="9" priority="3" operator="equal">
      <formula>"o"</formula>
    </cfRule>
    <cfRule type="cellIs" dxfId="8" priority="4" operator="equal">
      <formula>"+"</formula>
    </cfRule>
  </conditionalFormatting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0000"/>
  </sheetPr>
  <dimension ref="B1:AQ76"/>
  <sheetViews>
    <sheetView showGridLines="0" view="pageBreakPreview" zoomScale="60" zoomScaleNormal="55" workbookViewId="0">
      <selection activeCell="D7" sqref="D7:D10"/>
    </sheetView>
  </sheetViews>
  <sheetFormatPr baseColWidth="10" defaultColWidth="11.42578125" defaultRowHeight="20.25" x14ac:dyDescent="0.3"/>
  <cols>
    <col min="1" max="1" width="5.140625" style="3" customWidth="1"/>
    <col min="2" max="2" width="3" style="3" customWidth="1"/>
    <col min="3" max="3" width="2" style="3" customWidth="1"/>
    <col min="4" max="4" width="38.85546875" style="6" customWidth="1"/>
    <col min="5" max="5" width="3.7109375" style="7" customWidth="1"/>
    <col min="6" max="6" width="43" style="92" customWidth="1"/>
    <col min="7" max="42" width="2.7109375" style="3" customWidth="1"/>
    <col min="43" max="44" width="14.42578125" style="3" customWidth="1"/>
    <col min="45" max="16384" width="11.42578125" style="3"/>
  </cols>
  <sheetData>
    <row r="1" spans="2:43" ht="15" customHeight="1" x14ac:dyDescent="0.3"/>
    <row r="2" spans="2:43" hidden="1" x14ac:dyDescent="0.3">
      <c r="G2" s="3">
        <v>0</v>
      </c>
      <c r="H2" s="3">
        <v>1</v>
      </c>
      <c r="I2" s="3">
        <v>2</v>
      </c>
      <c r="J2" s="3">
        <v>3</v>
      </c>
      <c r="K2" s="3">
        <v>4</v>
      </c>
      <c r="L2" s="3">
        <v>5</v>
      </c>
      <c r="M2" s="3">
        <v>6</v>
      </c>
      <c r="N2" s="3">
        <v>7</v>
      </c>
      <c r="O2" s="3">
        <v>8</v>
      </c>
      <c r="P2" s="3">
        <v>9</v>
      </c>
      <c r="Q2" s="3">
        <v>10</v>
      </c>
      <c r="R2" s="3">
        <v>11</v>
      </c>
      <c r="S2" s="3">
        <v>12</v>
      </c>
      <c r="T2" s="3">
        <v>13</v>
      </c>
      <c r="U2" s="3">
        <v>14</v>
      </c>
      <c r="V2" s="3">
        <v>15</v>
      </c>
      <c r="W2" s="3">
        <v>16</v>
      </c>
      <c r="X2" s="3">
        <v>17</v>
      </c>
      <c r="Y2" s="3">
        <v>18</v>
      </c>
      <c r="Z2" s="3">
        <v>19</v>
      </c>
      <c r="AA2" s="3">
        <v>20</v>
      </c>
      <c r="AB2" s="3">
        <v>21</v>
      </c>
      <c r="AC2" s="3">
        <v>22</v>
      </c>
      <c r="AD2" s="3">
        <v>23</v>
      </c>
      <c r="AE2" s="3">
        <v>24</v>
      </c>
      <c r="AF2" s="3">
        <v>25</v>
      </c>
      <c r="AG2" s="3">
        <v>26</v>
      </c>
      <c r="AH2" s="3">
        <v>27</v>
      </c>
      <c r="AI2" s="3">
        <v>28</v>
      </c>
      <c r="AJ2" s="3">
        <v>29</v>
      </c>
      <c r="AK2" s="3">
        <v>30</v>
      </c>
      <c r="AM2" s="3">
        <v>28</v>
      </c>
      <c r="AN2" s="3">
        <v>29</v>
      </c>
      <c r="AO2" s="3">
        <v>30</v>
      </c>
    </row>
    <row r="3" spans="2:43" ht="15" customHeight="1" x14ac:dyDescent="0.25">
      <c r="B3" s="3">
        <v>1</v>
      </c>
      <c r="C3" s="3">
        <v>1</v>
      </c>
      <c r="D3" s="310" t="s">
        <v>26</v>
      </c>
      <c r="E3" s="8"/>
      <c r="F3" s="307" t="s">
        <v>210</v>
      </c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2:43" ht="15" customHeight="1" x14ac:dyDescent="0.25">
      <c r="B4" s="3">
        <v>1</v>
      </c>
      <c r="C4" s="3">
        <v>2</v>
      </c>
      <c r="D4" s="311"/>
      <c r="E4" s="8"/>
      <c r="F4" s="308"/>
      <c r="G4" s="19"/>
      <c r="H4" s="17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2:43" ht="15" customHeight="1" x14ac:dyDescent="0.25">
      <c r="B5" s="3">
        <v>1</v>
      </c>
      <c r="C5" s="3">
        <v>3</v>
      </c>
      <c r="D5" s="311"/>
      <c r="E5" s="8"/>
      <c r="F5" s="308"/>
      <c r="G5" s="19"/>
      <c r="H5" s="20"/>
      <c r="I5" s="17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</row>
    <row r="6" spans="2:43" ht="15" customHeight="1" x14ac:dyDescent="0.25">
      <c r="B6" s="3">
        <v>1</v>
      </c>
      <c r="C6" s="3">
        <v>4</v>
      </c>
      <c r="D6" s="312"/>
      <c r="E6" s="8"/>
      <c r="F6" s="309"/>
      <c r="G6" s="20"/>
      <c r="H6" s="296"/>
      <c r="I6" s="296"/>
      <c r="J6" s="17"/>
      <c r="K6" s="19"/>
      <c r="L6" s="19"/>
      <c r="M6" s="19"/>
      <c r="N6" s="19"/>
      <c r="O6" s="19"/>
      <c r="P6" s="19"/>
      <c r="Q6" s="19"/>
      <c r="R6" s="19"/>
      <c r="S6" s="19"/>
      <c r="T6" s="19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</row>
    <row r="7" spans="2:43" ht="15" customHeight="1" x14ac:dyDescent="0.25">
      <c r="B7" s="3">
        <f>B3+1</f>
        <v>2</v>
      </c>
      <c r="C7" s="3">
        <v>1</v>
      </c>
      <c r="D7" s="310" t="s">
        <v>32</v>
      </c>
      <c r="E7" s="8"/>
      <c r="F7" s="307" t="s">
        <v>226</v>
      </c>
      <c r="G7" s="17"/>
      <c r="H7" s="296"/>
      <c r="I7" s="296"/>
      <c r="J7" s="20"/>
      <c r="K7" s="17"/>
      <c r="L7" s="19"/>
      <c r="M7" s="19"/>
      <c r="N7" s="19"/>
      <c r="O7" s="19"/>
      <c r="P7" s="19"/>
      <c r="Q7" s="19"/>
      <c r="R7" s="19"/>
      <c r="S7" s="19"/>
      <c r="T7" s="19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</row>
    <row r="8" spans="2:43" ht="15" customHeight="1" x14ac:dyDescent="0.25">
      <c r="B8" s="3">
        <f>B7</f>
        <v>2</v>
      </c>
      <c r="C8" s="3">
        <v>2</v>
      </c>
      <c r="D8" s="311"/>
      <c r="E8" s="8"/>
      <c r="F8" s="308"/>
      <c r="G8" s="19"/>
      <c r="H8" s="17"/>
      <c r="I8" s="20"/>
      <c r="J8" s="296"/>
      <c r="K8" s="296"/>
      <c r="L8" s="17"/>
      <c r="M8" s="19"/>
      <c r="N8" s="19"/>
      <c r="O8" s="19"/>
      <c r="P8" s="19"/>
      <c r="Q8" s="19"/>
      <c r="R8" s="19"/>
      <c r="S8" s="19"/>
      <c r="T8" s="19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</row>
    <row r="9" spans="2:43" ht="15" customHeight="1" x14ac:dyDescent="0.25">
      <c r="B9" s="3">
        <f>B7</f>
        <v>2</v>
      </c>
      <c r="C9" s="3">
        <v>3</v>
      </c>
      <c r="D9" s="311"/>
      <c r="E9" s="8"/>
      <c r="F9" s="308"/>
      <c r="G9" s="19"/>
      <c r="H9" s="20"/>
      <c r="I9" s="17"/>
      <c r="J9" s="296"/>
      <c r="K9" s="296"/>
      <c r="L9" s="20"/>
      <c r="M9" s="17"/>
      <c r="N9" s="19"/>
      <c r="O9" s="19"/>
      <c r="P9" s="19"/>
      <c r="Q9" s="19"/>
      <c r="R9" s="19"/>
      <c r="S9" s="19"/>
      <c r="T9" s="19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</row>
    <row r="10" spans="2:43" ht="15" customHeight="1" x14ac:dyDescent="0.25">
      <c r="B10" s="3">
        <f>B7</f>
        <v>2</v>
      </c>
      <c r="C10" s="3">
        <v>4</v>
      </c>
      <c r="D10" s="312"/>
      <c r="E10" s="8"/>
      <c r="F10" s="309"/>
      <c r="G10" s="20"/>
      <c r="H10" s="296"/>
      <c r="I10" s="296"/>
      <c r="J10" s="17"/>
      <c r="K10" s="20"/>
      <c r="L10" s="296"/>
      <c r="M10" s="296"/>
      <c r="N10" s="17"/>
      <c r="O10" s="19"/>
      <c r="P10" s="19"/>
      <c r="Q10" s="19"/>
      <c r="R10" s="19"/>
      <c r="S10" s="19"/>
      <c r="T10" s="19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2:43" ht="15" customHeight="1" x14ac:dyDescent="0.25">
      <c r="B11" s="3">
        <f>B7+1</f>
        <v>3</v>
      </c>
      <c r="C11" s="3">
        <v>1</v>
      </c>
      <c r="D11" s="313" t="s">
        <v>206</v>
      </c>
      <c r="E11" s="8"/>
      <c r="F11" s="307" t="s">
        <v>219</v>
      </c>
      <c r="G11" s="17"/>
      <c r="H11" s="296"/>
      <c r="I11" s="296"/>
      <c r="J11" s="20"/>
      <c r="K11" s="17"/>
      <c r="L11" s="296"/>
      <c r="M11" s="296"/>
      <c r="N11" s="20"/>
      <c r="O11" s="17"/>
      <c r="P11" s="19"/>
      <c r="Q11" s="19"/>
      <c r="R11" s="19"/>
      <c r="S11" s="19"/>
      <c r="T11" s="19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2:43" ht="15" customHeight="1" x14ac:dyDescent="0.25">
      <c r="B12" s="3">
        <f>B11</f>
        <v>3</v>
      </c>
      <c r="C12" s="3">
        <v>2</v>
      </c>
      <c r="D12" s="314"/>
      <c r="E12" s="8"/>
      <c r="F12" s="308"/>
      <c r="G12" s="19"/>
      <c r="H12" s="17"/>
      <c r="I12" s="20"/>
      <c r="J12" s="296"/>
      <c r="K12" s="296"/>
      <c r="L12" s="17"/>
      <c r="M12" s="20"/>
      <c r="N12" s="296"/>
      <c r="O12" s="296"/>
      <c r="P12" s="17"/>
      <c r="Q12" s="19"/>
      <c r="R12" s="19"/>
      <c r="S12" s="19"/>
      <c r="T12" s="19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</row>
    <row r="13" spans="2:43" ht="15" customHeight="1" x14ac:dyDescent="0.25">
      <c r="B13" s="3">
        <f>B11</f>
        <v>3</v>
      </c>
      <c r="C13" s="3">
        <v>3</v>
      </c>
      <c r="D13" s="314"/>
      <c r="E13" s="8"/>
      <c r="F13" s="308"/>
      <c r="G13" s="19"/>
      <c r="H13" s="20"/>
      <c r="I13" s="17"/>
      <c r="J13" s="296"/>
      <c r="K13" s="296"/>
      <c r="L13" s="20"/>
      <c r="M13" s="17"/>
      <c r="N13" s="296"/>
      <c r="O13" s="296"/>
      <c r="P13" s="20"/>
      <c r="Q13" s="17"/>
      <c r="R13" s="19"/>
      <c r="S13" s="19"/>
      <c r="T13" s="19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2:43" ht="15" customHeight="1" x14ac:dyDescent="0.25">
      <c r="B14" s="3">
        <f>B11</f>
        <v>3</v>
      </c>
      <c r="C14" s="3">
        <v>4</v>
      </c>
      <c r="D14" s="315"/>
      <c r="E14" s="8"/>
      <c r="F14" s="309"/>
      <c r="G14" s="20"/>
      <c r="H14" s="296"/>
      <c r="I14" s="296"/>
      <c r="J14" s="17"/>
      <c r="K14" s="20"/>
      <c r="L14" s="296"/>
      <c r="M14" s="296"/>
      <c r="N14" s="17"/>
      <c r="O14" s="20"/>
      <c r="P14" s="296"/>
      <c r="Q14" s="296"/>
      <c r="R14" s="17"/>
      <c r="S14" s="19"/>
      <c r="T14" s="19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</row>
    <row r="15" spans="2:43" ht="15" customHeight="1" x14ac:dyDescent="0.25">
      <c r="B15" s="3">
        <f>B11+1</f>
        <v>4</v>
      </c>
      <c r="C15" s="3">
        <v>1</v>
      </c>
      <c r="D15" s="310" t="s">
        <v>212</v>
      </c>
      <c r="E15" s="8"/>
      <c r="F15" s="307" t="s">
        <v>220</v>
      </c>
      <c r="G15" s="17"/>
      <c r="H15" s="296"/>
      <c r="I15" s="296"/>
      <c r="J15" s="20"/>
      <c r="K15" s="17"/>
      <c r="L15" s="296"/>
      <c r="M15" s="296"/>
      <c r="N15" s="20"/>
      <c r="O15" s="17"/>
      <c r="P15" s="296"/>
      <c r="Q15" s="296"/>
      <c r="R15" s="20"/>
      <c r="S15" s="17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23"/>
    </row>
    <row r="16" spans="2:43" ht="15" customHeight="1" x14ac:dyDescent="0.25">
      <c r="B16" s="3">
        <f>B15</f>
        <v>4</v>
      </c>
      <c r="C16" s="3">
        <v>2</v>
      </c>
      <c r="D16" s="311"/>
      <c r="E16" s="8"/>
      <c r="F16" s="308"/>
      <c r="G16" s="19"/>
      <c r="H16" s="17"/>
      <c r="I16" s="20"/>
      <c r="J16" s="296"/>
      <c r="K16" s="296"/>
      <c r="L16" s="17"/>
      <c r="M16" s="20"/>
      <c r="N16" s="296"/>
      <c r="O16" s="296"/>
      <c r="P16" s="17"/>
      <c r="Q16" s="20"/>
      <c r="R16" s="296"/>
      <c r="S16" s="296"/>
      <c r="T16" s="17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2:42" ht="15" customHeight="1" x14ac:dyDescent="0.25">
      <c r="B17" s="3">
        <f>B15</f>
        <v>4</v>
      </c>
      <c r="C17" s="3">
        <v>3</v>
      </c>
      <c r="D17" s="311"/>
      <c r="E17" s="8"/>
      <c r="F17" s="308"/>
      <c r="G17" s="19"/>
      <c r="H17" s="20"/>
      <c r="I17" s="17"/>
      <c r="J17" s="296"/>
      <c r="K17" s="296"/>
      <c r="L17" s="20"/>
      <c r="M17" s="17"/>
      <c r="N17" s="296"/>
      <c r="O17" s="296"/>
      <c r="P17" s="20"/>
      <c r="Q17" s="17"/>
      <c r="R17" s="296"/>
      <c r="S17" s="296"/>
      <c r="T17" s="20"/>
      <c r="U17" s="17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2:42" ht="15" customHeight="1" x14ac:dyDescent="0.25">
      <c r="B18" s="3">
        <f>B15</f>
        <v>4</v>
      </c>
      <c r="C18" s="3">
        <v>4</v>
      </c>
      <c r="D18" s="312"/>
      <c r="E18" s="8"/>
      <c r="F18" s="309"/>
      <c r="G18" s="20"/>
      <c r="H18" s="296"/>
      <c r="I18" s="296"/>
      <c r="J18" s="17"/>
      <c r="K18" s="20"/>
      <c r="L18" s="296"/>
      <c r="M18" s="296"/>
      <c r="N18" s="17"/>
      <c r="O18" s="20"/>
      <c r="P18" s="296"/>
      <c r="Q18" s="296"/>
      <c r="R18" s="17"/>
      <c r="S18" s="20"/>
      <c r="T18" s="296"/>
      <c r="U18" s="296"/>
      <c r="V18" s="17"/>
      <c r="W18" s="19"/>
      <c r="X18" s="19"/>
      <c r="Y18" s="19"/>
      <c r="Z18" s="19"/>
      <c r="AA18" s="19"/>
      <c r="AB18" s="19"/>
      <c r="AC18" s="19"/>
      <c r="AD18" s="19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2:42" ht="15" customHeight="1" x14ac:dyDescent="0.25">
      <c r="B19" s="3">
        <f>B15+1</f>
        <v>5</v>
      </c>
      <c r="C19" s="3">
        <v>1</v>
      </c>
      <c r="D19" s="310" t="s">
        <v>213</v>
      </c>
      <c r="E19" s="8"/>
      <c r="F19" s="307" t="s">
        <v>214</v>
      </c>
      <c r="G19" s="17"/>
      <c r="H19" s="296"/>
      <c r="I19" s="296"/>
      <c r="J19" s="20"/>
      <c r="K19" s="17"/>
      <c r="L19" s="296"/>
      <c r="M19" s="296"/>
      <c r="N19" s="20"/>
      <c r="O19" s="17"/>
      <c r="P19" s="296"/>
      <c r="Q19" s="296"/>
      <c r="R19" s="20"/>
      <c r="S19" s="17"/>
      <c r="T19" s="296"/>
      <c r="U19" s="296"/>
      <c r="V19" s="20"/>
      <c r="W19" s="17"/>
      <c r="X19" s="19"/>
      <c r="Y19" s="19"/>
      <c r="Z19" s="19"/>
      <c r="AA19" s="19"/>
      <c r="AB19" s="19"/>
      <c r="AC19" s="19"/>
      <c r="AD19" s="19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</row>
    <row r="20" spans="2:42" ht="15" customHeight="1" x14ac:dyDescent="0.25">
      <c r="B20" s="3">
        <f>B19</f>
        <v>5</v>
      </c>
      <c r="C20" s="3">
        <v>2</v>
      </c>
      <c r="D20" s="311"/>
      <c r="E20" s="8"/>
      <c r="F20" s="308"/>
      <c r="G20" s="19"/>
      <c r="H20" s="17"/>
      <c r="I20" s="20"/>
      <c r="J20" s="296"/>
      <c r="K20" s="296"/>
      <c r="L20" s="17"/>
      <c r="M20" s="20"/>
      <c r="N20" s="296"/>
      <c r="O20" s="296"/>
      <c r="P20" s="17"/>
      <c r="Q20" s="20"/>
      <c r="R20" s="296"/>
      <c r="S20" s="296"/>
      <c r="T20" s="17"/>
      <c r="U20" s="20"/>
      <c r="V20" s="296"/>
      <c r="W20" s="296"/>
      <c r="X20" s="17"/>
      <c r="Y20" s="19"/>
      <c r="Z20" s="19"/>
      <c r="AA20" s="19"/>
      <c r="AB20" s="19"/>
      <c r="AC20" s="19"/>
      <c r="AD20" s="19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</row>
    <row r="21" spans="2:42" ht="15" customHeight="1" x14ac:dyDescent="0.25">
      <c r="B21" s="3">
        <f>B19</f>
        <v>5</v>
      </c>
      <c r="C21" s="3">
        <v>3</v>
      </c>
      <c r="D21" s="311"/>
      <c r="E21" s="8"/>
      <c r="F21" s="308"/>
      <c r="G21" s="19"/>
      <c r="H21" s="20"/>
      <c r="I21" s="17"/>
      <c r="J21" s="296"/>
      <c r="K21" s="296"/>
      <c r="L21" s="20"/>
      <c r="M21" s="17"/>
      <c r="N21" s="296"/>
      <c r="O21" s="296"/>
      <c r="P21" s="20"/>
      <c r="Q21" s="17"/>
      <c r="R21" s="296"/>
      <c r="S21" s="296"/>
      <c r="T21" s="20"/>
      <c r="U21" s="17"/>
      <c r="V21" s="296"/>
      <c r="W21" s="296"/>
      <c r="X21" s="20"/>
      <c r="Y21" s="17"/>
      <c r="Z21" s="19"/>
      <c r="AA21" s="19"/>
      <c r="AB21" s="19"/>
      <c r="AC21" s="19"/>
      <c r="AD21" s="19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</row>
    <row r="22" spans="2:42" ht="15" customHeight="1" x14ac:dyDescent="0.25">
      <c r="B22" s="3">
        <f>B19</f>
        <v>5</v>
      </c>
      <c r="C22" s="3">
        <v>4</v>
      </c>
      <c r="D22" s="312"/>
      <c r="E22" s="8"/>
      <c r="F22" s="309"/>
      <c r="G22" s="20"/>
      <c r="H22" s="296"/>
      <c r="I22" s="296"/>
      <c r="J22" s="17"/>
      <c r="K22" s="20"/>
      <c r="L22" s="296"/>
      <c r="M22" s="296"/>
      <c r="N22" s="17"/>
      <c r="O22" s="20"/>
      <c r="P22" s="296"/>
      <c r="Q22" s="296"/>
      <c r="R22" s="17"/>
      <c r="S22" s="20"/>
      <c r="T22" s="296"/>
      <c r="U22" s="296"/>
      <c r="V22" s="17"/>
      <c r="W22" s="20"/>
      <c r="X22" s="296"/>
      <c r="Y22" s="296"/>
      <c r="Z22" s="17"/>
      <c r="AA22" s="19"/>
      <c r="AB22" s="19"/>
      <c r="AC22" s="19"/>
      <c r="AD22" s="19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2:42" ht="15" customHeight="1" x14ac:dyDescent="0.25">
      <c r="B23" s="3">
        <f>B19+1</f>
        <v>6</v>
      </c>
      <c r="C23" s="3">
        <v>1</v>
      </c>
      <c r="D23" s="310" t="s">
        <v>215</v>
      </c>
      <c r="E23" s="8"/>
      <c r="F23" s="307" t="s">
        <v>207</v>
      </c>
      <c r="G23" s="17"/>
      <c r="H23" s="296"/>
      <c r="I23" s="296"/>
      <c r="J23" s="20"/>
      <c r="K23" s="17"/>
      <c r="L23" s="296"/>
      <c r="M23" s="296"/>
      <c r="N23" s="20"/>
      <c r="O23" s="17"/>
      <c r="P23" s="296"/>
      <c r="Q23" s="296"/>
      <c r="R23" s="20"/>
      <c r="S23" s="17"/>
      <c r="T23" s="296"/>
      <c r="U23" s="296"/>
      <c r="V23" s="20"/>
      <c r="W23" s="17"/>
      <c r="X23" s="296"/>
      <c r="Y23" s="296"/>
      <c r="Z23" s="20"/>
      <c r="AA23" s="17"/>
      <c r="AB23" s="19"/>
      <c r="AC23" s="19"/>
      <c r="AD23" s="19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</row>
    <row r="24" spans="2:42" ht="15" customHeight="1" x14ac:dyDescent="0.25">
      <c r="B24" s="3">
        <f>B23</f>
        <v>6</v>
      </c>
      <c r="C24" s="3">
        <v>2</v>
      </c>
      <c r="D24" s="311"/>
      <c r="E24" s="8"/>
      <c r="F24" s="308"/>
      <c r="G24" s="19"/>
      <c r="H24" s="47"/>
      <c r="I24" s="48"/>
      <c r="J24" s="296"/>
      <c r="K24" s="296"/>
      <c r="L24" s="47"/>
      <c r="M24" s="48"/>
      <c r="N24" s="296"/>
      <c r="O24" s="296"/>
      <c r="P24" s="47"/>
      <c r="Q24" s="48"/>
      <c r="R24" s="296"/>
      <c r="S24" s="296"/>
      <c r="T24" s="47"/>
      <c r="U24" s="48"/>
      <c r="V24" s="296"/>
      <c r="W24" s="296"/>
      <c r="X24" s="47"/>
      <c r="Y24" s="48"/>
      <c r="Z24" s="295"/>
      <c r="AA24" s="295"/>
      <c r="AB24" s="17"/>
      <c r="AC24" s="19"/>
      <c r="AD24" s="19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</row>
    <row r="25" spans="2:42" ht="15" customHeight="1" x14ac:dyDescent="0.25">
      <c r="B25" s="3">
        <f>B23</f>
        <v>6</v>
      </c>
      <c r="C25" s="3">
        <v>3</v>
      </c>
      <c r="D25" s="311"/>
      <c r="E25" s="8"/>
      <c r="F25" s="308"/>
      <c r="G25" s="19"/>
      <c r="H25" s="48"/>
      <c r="I25" s="47"/>
      <c r="J25" s="296"/>
      <c r="K25" s="296"/>
      <c r="L25" s="48"/>
      <c r="M25" s="47"/>
      <c r="N25" s="296"/>
      <c r="O25" s="296"/>
      <c r="P25" s="48"/>
      <c r="Q25" s="47"/>
      <c r="R25" s="296"/>
      <c r="S25" s="296"/>
      <c r="T25" s="48"/>
      <c r="U25" s="47"/>
      <c r="V25" s="296"/>
      <c r="W25" s="296"/>
      <c r="X25" s="48"/>
      <c r="Y25" s="47"/>
      <c r="Z25" s="295"/>
      <c r="AA25" s="295"/>
      <c r="AB25" s="20"/>
      <c r="AC25" s="17"/>
      <c r="AD25" s="19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</row>
    <row r="26" spans="2:42" ht="15" customHeight="1" x14ac:dyDescent="0.25">
      <c r="B26" s="3">
        <f>B23</f>
        <v>6</v>
      </c>
      <c r="C26" s="3">
        <v>4</v>
      </c>
      <c r="D26" s="312"/>
      <c r="E26" s="8"/>
      <c r="F26" s="309"/>
      <c r="G26" s="20"/>
      <c r="H26" s="296"/>
      <c r="I26" s="296"/>
      <c r="J26" s="17"/>
      <c r="K26" s="20"/>
      <c r="L26" s="296"/>
      <c r="M26" s="296"/>
      <c r="N26" s="17"/>
      <c r="O26" s="20"/>
      <c r="P26" s="296"/>
      <c r="Q26" s="296"/>
      <c r="R26" s="17"/>
      <c r="S26" s="20"/>
      <c r="T26" s="296"/>
      <c r="U26" s="296"/>
      <c r="V26" s="17"/>
      <c r="W26" s="20"/>
      <c r="X26" s="296"/>
      <c r="Y26" s="296"/>
      <c r="Z26" s="17"/>
      <c r="AA26" s="20"/>
      <c r="AB26" s="295"/>
      <c r="AC26" s="295"/>
      <c r="AD26" s="17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</row>
    <row r="27" spans="2:42" ht="15" customHeight="1" x14ac:dyDescent="0.25">
      <c r="B27" s="3">
        <f>B23+1</f>
        <v>7</v>
      </c>
      <c r="C27" s="3">
        <v>1</v>
      </c>
      <c r="D27" s="310" t="s">
        <v>208</v>
      </c>
      <c r="E27" s="8"/>
      <c r="F27" s="307" t="s">
        <v>200</v>
      </c>
      <c r="G27" s="21"/>
      <c r="H27" s="296"/>
      <c r="I27" s="296"/>
      <c r="J27" s="20"/>
      <c r="K27" s="17"/>
      <c r="L27" s="296"/>
      <c r="M27" s="296"/>
      <c r="N27" s="20"/>
      <c r="O27" s="17"/>
      <c r="P27" s="296"/>
      <c r="Q27" s="296"/>
      <c r="R27" s="20"/>
      <c r="S27" s="17"/>
      <c r="T27" s="296"/>
      <c r="U27" s="296"/>
      <c r="V27" s="20"/>
      <c r="W27" s="17"/>
      <c r="X27" s="296"/>
      <c r="Y27" s="296"/>
      <c r="Z27" s="20"/>
      <c r="AA27" s="17"/>
      <c r="AB27" s="295"/>
      <c r="AC27" s="295"/>
      <c r="AD27" s="20"/>
      <c r="AE27" s="17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</row>
    <row r="28" spans="2:42" ht="15" customHeight="1" x14ac:dyDescent="0.25">
      <c r="B28" s="3">
        <f>B27</f>
        <v>7</v>
      </c>
      <c r="C28" s="3">
        <v>2</v>
      </c>
      <c r="D28" s="311"/>
      <c r="E28" s="8"/>
      <c r="F28" s="308"/>
      <c r="G28" s="19"/>
      <c r="H28" s="17"/>
      <c r="I28" s="20"/>
      <c r="J28" s="296"/>
      <c r="K28" s="296"/>
      <c r="L28" s="17"/>
      <c r="M28" s="20"/>
      <c r="N28" s="296"/>
      <c r="O28" s="296"/>
      <c r="P28" s="17"/>
      <c r="Q28" s="20"/>
      <c r="R28" s="296"/>
      <c r="S28" s="296"/>
      <c r="T28" s="17"/>
      <c r="U28" s="20"/>
      <c r="V28" s="296"/>
      <c r="W28" s="296"/>
      <c r="X28" s="17"/>
      <c r="Y28" s="20"/>
      <c r="Z28" s="296"/>
      <c r="AA28" s="296"/>
      <c r="AB28" s="17"/>
      <c r="AC28" s="20"/>
      <c r="AD28" s="295"/>
      <c r="AE28" s="295"/>
      <c r="AF28" s="17"/>
      <c r="AG28" s="19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2:42" ht="15" customHeight="1" x14ac:dyDescent="0.25">
      <c r="B29" s="3">
        <f>B27</f>
        <v>7</v>
      </c>
      <c r="C29" s="3">
        <v>3</v>
      </c>
      <c r="D29" s="311"/>
      <c r="E29" s="8"/>
      <c r="F29" s="308"/>
      <c r="G29" s="19"/>
      <c r="H29" s="20"/>
      <c r="I29" s="17"/>
      <c r="J29" s="296"/>
      <c r="K29" s="296"/>
      <c r="L29" s="20"/>
      <c r="M29" s="17"/>
      <c r="N29" s="296"/>
      <c r="O29" s="296"/>
      <c r="P29" s="20"/>
      <c r="Q29" s="17"/>
      <c r="R29" s="296"/>
      <c r="S29" s="296"/>
      <c r="T29" s="20"/>
      <c r="U29" s="17"/>
      <c r="V29" s="296"/>
      <c r="W29" s="296"/>
      <c r="X29" s="20"/>
      <c r="Y29" s="17"/>
      <c r="Z29" s="296"/>
      <c r="AA29" s="296"/>
      <c r="AB29" s="20"/>
      <c r="AC29" s="17"/>
      <c r="AD29" s="295"/>
      <c r="AE29" s="295"/>
      <c r="AF29" s="20"/>
      <c r="AG29" s="17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2:42" ht="15" customHeight="1" x14ac:dyDescent="0.25">
      <c r="B30" s="3">
        <f>B27</f>
        <v>7</v>
      </c>
      <c r="C30" s="3">
        <v>4</v>
      </c>
      <c r="D30" s="312"/>
      <c r="E30" s="8"/>
      <c r="F30" s="309"/>
      <c r="G30" s="20"/>
      <c r="H30" s="296"/>
      <c r="I30" s="296"/>
      <c r="J30" s="17"/>
      <c r="K30" s="20"/>
      <c r="L30" s="296"/>
      <c r="M30" s="296"/>
      <c r="N30" s="17"/>
      <c r="O30" s="20"/>
      <c r="P30" s="296"/>
      <c r="Q30" s="296"/>
      <c r="R30" s="17"/>
      <c r="S30" s="20"/>
      <c r="T30" s="296"/>
      <c r="U30" s="296"/>
      <c r="V30" s="17"/>
      <c r="W30" s="20"/>
      <c r="X30" s="296"/>
      <c r="Y30" s="296"/>
      <c r="Z30" s="17"/>
      <c r="AA30" s="20"/>
      <c r="AB30" s="296"/>
      <c r="AC30" s="296"/>
      <c r="AD30" s="17"/>
      <c r="AE30" s="20"/>
      <c r="AF30" s="297"/>
      <c r="AG30" s="297"/>
      <c r="AH30" s="17"/>
      <c r="AI30" s="18"/>
      <c r="AJ30" s="18"/>
      <c r="AK30" s="18"/>
      <c r="AL30" s="18"/>
      <c r="AM30" s="18"/>
      <c r="AN30" s="18"/>
      <c r="AO30" s="18"/>
      <c r="AP30" s="18"/>
    </row>
    <row r="31" spans="2:42" ht="15" customHeight="1" x14ac:dyDescent="0.25">
      <c r="B31" s="3">
        <f>B27+1</f>
        <v>8</v>
      </c>
      <c r="D31" s="310" t="s">
        <v>1</v>
      </c>
      <c r="E31" s="8"/>
      <c r="F31" s="307" t="s">
        <v>205</v>
      </c>
      <c r="G31" s="17"/>
      <c r="H31" s="296"/>
      <c r="I31" s="296"/>
      <c r="J31" s="20"/>
      <c r="K31" s="17"/>
      <c r="L31" s="296"/>
      <c r="M31" s="296"/>
      <c r="N31" s="20"/>
      <c r="O31" s="17"/>
      <c r="P31" s="296"/>
      <c r="Q31" s="296"/>
      <c r="R31" s="20"/>
      <c r="S31" s="17"/>
      <c r="T31" s="296"/>
      <c r="U31" s="296"/>
      <c r="V31" s="20"/>
      <c r="W31" s="17"/>
      <c r="X31" s="296"/>
      <c r="Y31" s="296"/>
      <c r="Z31" s="20"/>
      <c r="AA31" s="17"/>
      <c r="AB31" s="296"/>
      <c r="AC31" s="296"/>
      <c r="AD31" s="20"/>
      <c r="AE31" s="17"/>
      <c r="AF31" s="297"/>
      <c r="AG31" s="297"/>
      <c r="AH31" s="20"/>
      <c r="AI31" s="17"/>
      <c r="AJ31" s="19"/>
      <c r="AK31" s="18"/>
      <c r="AL31" s="18"/>
      <c r="AM31" s="19"/>
      <c r="AN31" s="19"/>
      <c r="AO31" s="18"/>
      <c r="AP31" s="18"/>
    </row>
    <row r="32" spans="2:42" ht="15" customHeight="1" x14ac:dyDescent="0.25">
      <c r="B32" s="3">
        <f>B31</f>
        <v>8</v>
      </c>
      <c r="D32" s="311"/>
      <c r="E32" s="8"/>
      <c r="F32" s="308"/>
      <c r="G32" s="19"/>
      <c r="H32" s="17"/>
      <c r="I32" s="20"/>
      <c r="J32" s="296"/>
      <c r="K32" s="296"/>
      <c r="L32" s="17"/>
      <c r="M32" s="20"/>
      <c r="N32" s="296"/>
      <c r="O32" s="296"/>
      <c r="P32" s="17"/>
      <c r="Q32" s="20"/>
      <c r="R32" s="296"/>
      <c r="S32" s="296"/>
      <c r="T32" s="17"/>
      <c r="U32" s="20"/>
      <c r="V32" s="296"/>
      <c r="W32" s="296"/>
      <c r="X32" s="17"/>
      <c r="Y32" s="20"/>
      <c r="Z32" s="296"/>
      <c r="AA32" s="296"/>
      <c r="AB32" s="17"/>
      <c r="AC32" s="20"/>
      <c r="AD32" s="296"/>
      <c r="AE32" s="296"/>
      <c r="AF32" s="17"/>
      <c r="AG32" s="20"/>
      <c r="AH32" s="295"/>
      <c r="AI32" s="295"/>
      <c r="AJ32" s="17"/>
      <c r="AK32" s="18"/>
      <c r="AL32" s="18"/>
      <c r="AM32" s="19"/>
      <c r="AN32" s="19"/>
      <c r="AO32" s="18"/>
      <c r="AP32" s="18"/>
    </row>
    <row r="33" spans="2:42" ht="15" customHeight="1" x14ac:dyDescent="0.25">
      <c r="B33" s="3">
        <f>B31</f>
        <v>8</v>
      </c>
      <c r="D33" s="311"/>
      <c r="E33" s="8"/>
      <c r="F33" s="308"/>
      <c r="G33" s="19"/>
      <c r="H33" s="20"/>
      <c r="I33" s="17"/>
      <c r="J33" s="296"/>
      <c r="K33" s="296"/>
      <c r="L33" s="20"/>
      <c r="M33" s="17"/>
      <c r="N33" s="296"/>
      <c r="O33" s="296"/>
      <c r="P33" s="20"/>
      <c r="Q33" s="17"/>
      <c r="R33" s="296"/>
      <c r="S33" s="296"/>
      <c r="T33" s="20"/>
      <c r="U33" s="17"/>
      <c r="V33" s="296"/>
      <c r="W33" s="296"/>
      <c r="X33" s="20"/>
      <c r="Y33" s="17"/>
      <c r="Z33" s="296"/>
      <c r="AA33" s="296"/>
      <c r="AB33" s="20"/>
      <c r="AC33" s="17"/>
      <c r="AD33" s="296"/>
      <c r="AE33" s="296"/>
      <c r="AF33" s="20"/>
      <c r="AG33" s="17"/>
      <c r="AH33" s="295"/>
      <c r="AI33" s="295"/>
      <c r="AJ33" s="20"/>
      <c r="AK33" s="17"/>
      <c r="AL33" s="19"/>
      <c r="AM33" s="19"/>
      <c r="AN33" s="19"/>
      <c r="AO33" s="19"/>
      <c r="AP33" s="19"/>
    </row>
    <row r="34" spans="2:42" ht="15" customHeight="1" x14ac:dyDescent="0.25">
      <c r="B34" s="3">
        <f>B31</f>
        <v>8</v>
      </c>
      <c r="D34" s="312"/>
      <c r="E34" s="8"/>
      <c r="F34" s="309"/>
      <c r="G34" s="20"/>
      <c r="H34" s="296"/>
      <c r="I34" s="296"/>
      <c r="J34" s="17"/>
      <c r="K34" s="20"/>
      <c r="L34" s="296"/>
      <c r="M34" s="296"/>
      <c r="N34" s="17"/>
      <c r="O34" s="20"/>
      <c r="P34" s="296"/>
      <c r="Q34" s="296"/>
      <c r="R34" s="17"/>
      <c r="S34" s="20"/>
      <c r="T34" s="296"/>
      <c r="U34" s="296"/>
      <c r="V34" s="17"/>
      <c r="W34" s="20"/>
      <c r="X34" s="296"/>
      <c r="Y34" s="296"/>
      <c r="Z34" s="17"/>
      <c r="AA34" s="20"/>
      <c r="AB34" s="296"/>
      <c r="AC34" s="296"/>
      <c r="AD34" s="17"/>
      <c r="AE34" s="20"/>
      <c r="AF34" s="296"/>
      <c r="AG34" s="296"/>
      <c r="AH34" s="17"/>
      <c r="AI34" s="20"/>
      <c r="AJ34" s="295"/>
      <c r="AK34" s="295"/>
      <c r="AL34" s="17"/>
      <c r="AM34" s="19"/>
      <c r="AN34" s="19"/>
      <c r="AO34" s="19"/>
      <c r="AP34" s="19"/>
    </row>
    <row r="35" spans="2:42" ht="15" customHeight="1" x14ac:dyDescent="0.25">
      <c r="B35" s="3">
        <f>B31+1</f>
        <v>9</v>
      </c>
      <c r="D35" s="310" t="s">
        <v>33</v>
      </c>
      <c r="E35" s="8"/>
      <c r="F35" s="307" t="s">
        <v>211</v>
      </c>
      <c r="G35" s="17"/>
      <c r="H35" s="296"/>
      <c r="I35" s="296"/>
      <c r="J35" s="20"/>
      <c r="K35" s="17"/>
      <c r="L35" s="296"/>
      <c r="M35" s="296"/>
      <c r="N35" s="20"/>
      <c r="O35" s="17"/>
      <c r="P35" s="296"/>
      <c r="Q35" s="296"/>
      <c r="R35" s="20"/>
      <c r="S35" s="17"/>
      <c r="T35" s="296"/>
      <c r="U35" s="296"/>
      <c r="V35" s="20"/>
      <c r="W35" s="17"/>
      <c r="X35" s="296"/>
      <c r="Y35" s="296"/>
      <c r="Z35" s="20"/>
      <c r="AA35" s="17"/>
      <c r="AB35" s="296"/>
      <c r="AC35" s="296"/>
      <c r="AD35" s="20"/>
      <c r="AE35" s="17"/>
      <c r="AF35" s="296"/>
      <c r="AG35" s="296"/>
      <c r="AH35" s="20"/>
      <c r="AI35" s="17"/>
      <c r="AJ35" s="295"/>
      <c r="AK35" s="295"/>
      <c r="AL35" s="20"/>
      <c r="AM35" s="17"/>
      <c r="AN35" s="19"/>
      <c r="AO35" s="19"/>
      <c r="AP35" s="19"/>
    </row>
    <row r="36" spans="2:42" ht="15" customHeight="1" x14ac:dyDescent="0.25">
      <c r="B36" s="3">
        <f>B35</f>
        <v>9</v>
      </c>
      <c r="D36" s="311"/>
      <c r="E36" s="8"/>
      <c r="F36" s="308"/>
      <c r="G36" s="19"/>
      <c r="H36" s="17"/>
      <c r="I36" s="20"/>
      <c r="J36" s="296"/>
      <c r="K36" s="296"/>
      <c r="L36" s="17"/>
      <c r="M36" s="20"/>
      <c r="N36" s="296"/>
      <c r="O36" s="296"/>
      <c r="P36" s="17"/>
      <c r="Q36" s="20"/>
      <c r="R36" s="296"/>
      <c r="S36" s="296"/>
      <c r="T36" s="17"/>
      <c r="U36" s="20"/>
      <c r="V36" s="296"/>
      <c r="W36" s="296"/>
      <c r="X36" s="17"/>
      <c r="Y36" s="20"/>
      <c r="Z36" s="296"/>
      <c r="AA36" s="296"/>
      <c r="AB36" s="17"/>
      <c r="AC36" s="20"/>
      <c r="AD36" s="296"/>
      <c r="AE36" s="296"/>
      <c r="AF36" s="17"/>
      <c r="AG36" s="20"/>
      <c r="AH36" s="296"/>
      <c r="AI36" s="296"/>
      <c r="AJ36" s="17"/>
      <c r="AK36" s="20"/>
      <c r="AL36" s="295"/>
      <c r="AM36" s="295"/>
      <c r="AN36" s="17"/>
      <c r="AO36" s="19"/>
      <c r="AP36" s="19"/>
    </row>
    <row r="37" spans="2:42" ht="15" customHeight="1" x14ac:dyDescent="0.25">
      <c r="B37" s="3">
        <f>B35</f>
        <v>9</v>
      </c>
      <c r="D37" s="311"/>
      <c r="E37" s="8"/>
      <c r="F37" s="308"/>
      <c r="G37" s="19"/>
      <c r="H37" s="20"/>
      <c r="I37" s="17"/>
      <c r="J37" s="296"/>
      <c r="K37" s="296"/>
      <c r="L37" s="20"/>
      <c r="M37" s="17"/>
      <c r="N37" s="296"/>
      <c r="O37" s="296"/>
      <c r="P37" s="20"/>
      <c r="Q37" s="17"/>
      <c r="R37" s="296"/>
      <c r="S37" s="296"/>
      <c r="T37" s="20"/>
      <c r="U37" s="17"/>
      <c r="V37" s="296"/>
      <c r="W37" s="296"/>
      <c r="X37" s="20"/>
      <c r="Y37" s="17"/>
      <c r="Z37" s="296"/>
      <c r="AA37" s="296"/>
      <c r="AB37" s="20"/>
      <c r="AC37" s="17"/>
      <c r="AD37" s="296"/>
      <c r="AE37" s="296"/>
      <c r="AF37" s="20"/>
      <c r="AG37" s="17"/>
      <c r="AH37" s="296"/>
      <c r="AI37" s="296"/>
      <c r="AJ37" s="20"/>
      <c r="AK37" s="17"/>
      <c r="AL37" s="295"/>
      <c r="AM37" s="295"/>
      <c r="AN37" s="20"/>
      <c r="AO37" s="17"/>
      <c r="AP37" s="19"/>
    </row>
    <row r="38" spans="2:42" ht="15" customHeight="1" x14ac:dyDescent="0.25">
      <c r="B38" s="3">
        <f>B35</f>
        <v>9</v>
      </c>
      <c r="D38" s="312"/>
      <c r="E38" s="8"/>
      <c r="F38" s="309"/>
      <c r="G38" s="20"/>
      <c r="H38" s="296"/>
      <c r="I38" s="296"/>
      <c r="J38" s="17"/>
      <c r="K38" s="20"/>
      <c r="L38" s="296"/>
      <c r="M38" s="296"/>
      <c r="N38" s="17"/>
      <c r="O38" s="20"/>
      <c r="P38" s="296"/>
      <c r="Q38" s="296"/>
      <c r="R38" s="17"/>
      <c r="S38" s="20"/>
      <c r="T38" s="296"/>
      <c r="U38" s="296"/>
      <c r="V38" s="17"/>
      <c r="W38" s="20"/>
      <c r="X38" s="296"/>
      <c r="Y38" s="296"/>
      <c r="Z38" s="17"/>
      <c r="AA38" s="20"/>
      <c r="AB38" s="296"/>
      <c r="AC38" s="296"/>
      <c r="AD38" s="17"/>
      <c r="AE38" s="20"/>
      <c r="AF38" s="296"/>
      <c r="AG38" s="296"/>
      <c r="AH38" s="17"/>
      <c r="AI38" s="20"/>
      <c r="AJ38" s="296"/>
      <c r="AK38" s="296"/>
      <c r="AL38" s="17"/>
      <c r="AM38" s="20"/>
      <c r="AN38" s="296"/>
      <c r="AO38" s="296"/>
      <c r="AP38" s="17"/>
    </row>
    <row r="39" spans="2:42" ht="15" customHeight="1" x14ac:dyDescent="0.25">
      <c r="B39" s="3">
        <f>B35+1</f>
        <v>10</v>
      </c>
      <c r="D39" s="310" t="s">
        <v>36</v>
      </c>
      <c r="E39" s="8"/>
      <c r="F39" s="307" t="s">
        <v>204</v>
      </c>
      <c r="G39" s="17"/>
      <c r="H39" s="296"/>
      <c r="I39" s="296"/>
      <c r="J39" s="20"/>
      <c r="K39" s="17"/>
      <c r="L39" s="296"/>
      <c r="M39" s="296"/>
      <c r="N39" s="20"/>
      <c r="O39" s="17"/>
      <c r="P39" s="296"/>
      <c r="Q39" s="296"/>
      <c r="R39" s="20"/>
      <c r="S39" s="17"/>
      <c r="T39" s="296"/>
      <c r="U39" s="296"/>
      <c r="V39" s="20"/>
      <c r="W39" s="17"/>
      <c r="X39" s="296"/>
      <c r="Y39" s="296"/>
      <c r="Z39" s="20"/>
      <c r="AA39" s="17"/>
      <c r="AB39" s="296"/>
      <c r="AC39" s="296"/>
      <c r="AD39" s="20"/>
      <c r="AE39" s="17"/>
      <c r="AF39" s="296"/>
      <c r="AG39" s="296"/>
      <c r="AH39" s="20"/>
      <c r="AI39" s="17"/>
      <c r="AJ39" s="296"/>
      <c r="AK39" s="296"/>
      <c r="AL39" s="20"/>
      <c r="AM39" s="17"/>
      <c r="AN39" s="296"/>
      <c r="AO39" s="296"/>
      <c r="AP39" s="20"/>
    </row>
    <row r="40" spans="2:42" ht="15" customHeight="1" x14ac:dyDescent="0.25">
      <c r="B40" s="3">
        <f>B39</f>
        <v>10</v>
      </c>
      <c r="D40" s="311"/>
      <c r="E40" s="8"/>
      <c r="F40" s="308"/>
      <c r="G40" s="19"/>
      <c r="H40" s="17"/>
      <c r="I40" s="20"/>
      <c r="J40" s="296"/>
      <c r="K40" s="296"/>
      <c r="L40" s="17"/>
      <c r="M40" s="20"/>
      <c r="N40" s="296"/>
      <c r="O40" s="296"/>
      <c r="P40" s="17"/>
      <c r="Q40" s="20"/>
      <c r="R40" s="296"/>
      <c r="S40" s="296"/>
      <c r="T40" s="17"/>
      <c r="U40" s="20"/>
      <c r="V40" s="296"/>
      <c r="W40" s="296"/>
      <c r="X40" s="17"/>
      <c r="Y40" s="20"/>
      <c r="Z40" s="296"/>
      <c r="AA40" s="296"/>
      <c r="AB40" s="17"/>
      <c r="AC40" s="20"/>
      <c r="AD40" s="296"/>
      <c r="AE40" s="296"/>
      <c r="AF40" s="17"/>
      <c r="AG40" s="20"/>
      <c r="AH40" s="296"/>
      <c r="AI40" s="296"/>
      <c r="AJ40" s="17"/>
      <c r="AK40" s="20"/>
      <c r="AL40" s="19"/>
      <c r="AM40" s="19"/>
      <c r="AN40" s="17"/>
      <c r="AO40" s="20"/>
      <c r="AP40" s="19"/>
    </row>
    <row r="41" spans="2:42" ht="15" customHeight="1" x14ac:dyDescent="0.25">
      <c r="B41" s="3">
        <f>B39</f>
        <v>10</v>
      </c>
      <c r="D41" s="311"/>
      <c r="E41" s="8"/>
      <c r="F41" s="308"/>
      <c r="G41" s="19"/>
      <c r="H41" s="20"/>
      <c r="I41" s="17"/>
      <c r="J41" s="296"/>
      <c r="K41" s="296"/>
      <c r="L41" s="20"/>
      <c r="M41" s="17"/>
      <c r="N41" s="296"/>
      <c r="O41" s="296"/>
      <c r="P41" s="20"/>
      <c r="Q41" s="17"/>
      <c r="R41" s="296"/>
      <c r="S41" s="296"/>
      <c r="T41" s="20"/>
      <c r="U41" s="17"/>
      <c r="V41" s="296"/>
      <c r="W41" s="296"/>
      <c r="X41" s="20"/>
      <c r="Y41" s="17"/>
      <c r="Z41" s="296"/>
      <c r="AA41" s="296"/>
      <c r="AB41" s="20"/>
      <c r="AC41" s="17"/>
      <c r="AD41" s="296"/>
      <c r="AE41" s="296"/>
      <c r="AF41" s="20"/>
      <c r="AG41" s="17"/>
      <c r="AH41" s="296"/>
      <c r="AI41" s="296"/>
      <c r="AJ41" s="20"/>
      <c r="AK41" s="17"/>
      <c r="AL41" s="19"/>
      <c r="AM41" s="19"/>
      <c r="AN41" s="20"/>
      <c r="AO41" s="19"/>
      <c r="AP41" s="19"/>
    </row>
    <row r="42" spans="2:42" ht="15" customHeight="1" x14ac:dyDescent="0.25">
      <c r="B42" s="3">
        <f>B39</f>
        <v>10</v>
      </c>
      <c r="D42" s="312"/>
      <c r="E42" s="8"/>
      <c r="F42" s="309"/>
      <c r="G42" s="20"/>
      <c r="H42" s="296"/>
      <c r="I42" s="296"/>
      <c r="J42" s="17"/>
      <c r="K42" s="20"/>
      <c r="L42" s="296"/>
      <c r="M42" s="296"/>
      <c r="N42" s="17"/>
      <c r="O42" s="22"/>
      <c r="P42" s="296"/>
      <c r="Q42" s="296"/>
      <c r="R42" s="17"/>
      <c r="S42" s="20"/>
      <c r="T42" s="296"/>
      <c r="U42" s="296"/>
      <c r="V42" s="17"/>
      <c r="W42" s="20"/>
      <c r="X42" s="296"/>
      <c r="Y42" s="296"/>
      <c r="Z42" s="17"/>
      <c r="AA42" s="20"/>
      <c r="AB42" s="296"/>
      <c r="AC42" s="296"/>
      <c r="AD42" s="17"/>
      <c r="AE42" s="20"/>
      <c r="AF42" s="296"/>
      <c r="AG42" s="296"/>
      <c r="AH42" s="17"/>
      <c r="AI42" s="20"/>
      <c r="AJ42" s="19"/>
      <c r="AK42" s="19"/>
      <c r="AL42" s="17"/>
      <c r="AM42" s="20"/>
      <c r="AN42" s="19"/>
      <c r="AO42" s="19"/>
      <c r="AP42" s="19"/>
    </row>
    <row r="43" spans="2:42" ht="15" customHeight="1" x14ac:dyDescent="0.25">
      <c r="B43" s="3">
        <f>B39+1</f>
        <v>11</v>
      </c>
      <c r="D43" s="310" t="s">
        <v>38</v>
      </c>
      <c r="E43" s="8"/>
      <c r="F43" s="307" t="s">
        <v>203</v>
      </c>
      <c r="G43" s="17"/>
      <c r="H43" s="296"/>
      <c r="I43" s="296"/>
      <c r="J43" s="20"/>
      <c r="K43" s="17"/>
      <c r="L43" s="296"/>
      <c r="M43" s="296"/>
      <c r="N43" s="20"/>
      <c r="O43" s="17"/>
      <c r="P43" s="296"/>
      <c r="Q43" s="296"/>
      <c r="R43" s="20"/>
      <c r="S43" s="17"/>
      <c r="T43" s="296"/>
      <c r="U43" s="296"/>
      <c r="V43" s="20"/>
      <c r="W43" s="17"/>
      <c r="X43" s="296"/>
      <c r="Y43" s="296"/>
      <c r="Z43" s="20"/>
      <c r="AA43" s="17"/>
      <c r="AB43" s="296"/>
      <c r="AC43" s="296"/>
      <c r="AD43" s="20"/>
      <c r="AE43" s="17"/>
      <c r="AF43" s="296"/>
      <c r="AG43" s="296"/>
      <c r="AH43" s="20"/>
      <c r="AI43" s="17"/>
      <c r="AJ43" s="19"/>
      <c r="AK43" s="19"/>
      <c r="AL43" s="20"/>
      <c r="AM43" s="19"/>
      <c r="AN43" s="19"/>
      <c r="AO43" s="19"/>
      <c r="AP43" s="19"/>
    </row>
    <row r="44" spans="2:42" ht="15" customHeight="1" x14ac:dyDescent="0.25">
      <c r="B44" s="3">
        <f>B43</f>
        <v>11</v>
      </c>
      <c r="D44" s="311"/>
      <c r="E44" s="8"/>
      <c r="F44" s="308"/>
      <c r="G44" s="19"/>
      <c r="H44" s="17"/>
      <c r="I44" s="20"/>
      <c r="J44" s="296"/>
      <c r="K44" s="296"/>
      <c r="L44" s="17"/>
      <c r="M44" s="20"/>
      <c r="N44" s="296"/>
      <c r="O44" s="296"/>
      <c r="P44" s="17"/>
      <c r="Q44" s="20"/>
      <c r="R44" s="296"/>
      <c r="S44" s="296"/>
      <c r="T44" s="17"/>
      <c r="U44" s="20"/>
      <c r="V44" s="296"/>
      <c r="W44" s="296"/>
      <c r="X44" s="17"/>
      <c r="Y44" s="20"/>
      <c r="Z44" s="296"/>
      <c r="AA44" s="296"/>
      <c r="AB44" s="17"/>
      <c r="AC44" s="20"/>
      <c r="AD44" s="296"/>
      <c r="AE44" s="296"/>
      <c r="AF44" s="17"/>
      <c r="AG44" s="20"/>
      <c r="AH44" s="19"/>
      <c r="AI44" s="19"/>
      <c r="AJ44" s="17"/>
      <c r="AK44" s="20"/>
      <c r="AL44" s="19"/>
      <c r="AM44" s="19"/>
      <c r="AN44" s="19"/>
      <c r="AO44" s="19"/>
      <c r="AP44" s="19"/>
    </row>
    <row r="45" spans="2:42" ht="15" customHeight="1" x14ac:dyDescent="0.25">
      <c r="B45" s="3">
        <f>B43</f>
        <v>11</v>
      </c>
      <c r="D45" s="311"/>
      <c r="E45" s="8"/>
      <c r="F45" s="308"/>
      <c r="G45" s="19"/>
      <c r="H45" s="20"/>
      <c r="I45" s="17"/>
      <c r="J45" s="296"/>
      <c r="K45" s="296"/>
      <c r="L45" s="20"/>
      <c r="M45" s="17"/>
      <c r="N45" s="296"/>
      <c r="O45" s="296"/>
      <c r="P45" s="20"/>
      <c r="Q45" s="17"/>
      <c r="R45" s="296"/>
      <c r="S45" s="296"/>
      <c r="T45" s="20"/>
      <c r="U45" s="17"/>
      <c r="V45" s="296"/>
      <c r="W45" s="296"/>
      <c r="X45" s="20"/>
      <c r="Y45" s="17"/>
      <c r="Z45" s="296"/>
      <c r="AA45" s="296"/>
      <c r="AB45" s="20"/>
      <c r="AC45" s="17"/>
      <c r="AD45" s="296"/>
      <c r="AE45" s="296"/>
      <c r="AF45" s="20"/>
      <c r="AG45" s="17"/>
      <c r="AH45" s="18"/>
      <c r="AI45" s="18"/>
      <c r="AJ45" s="20"/>
      <c r="AK45" s="19"/>
      <c r="AL45" s="18"/>
      <c r="AM45" s="18"/>
      <c r="AN45" s="18"/>
      <c r="AO45" s="18"/>
      <c r="AP45" s="18"/>
    </row>
    <row r="46" spans="2:42" ht="15" customHeight="1" x14ac:dyDescent="0.25">
      <c r="B46" s="3">
        <f>B43</f>
        <v>11</v>
      </c>
      <c r="D46" s="312"/>
      <c r="E46" s="8"/>
      <c r="F46" s="309"/>
      <c r="G46" s="20"/>
      <c r="H46" s="296"/>
      <c r="I46" s="296"/>
      <c r="J46" s="17"/>
      <c r="K46" s="20"/>
      <c r="L46" s="296"/>
      <c r="M46" s="296"/>
      <c r="N46" s="17"/>
      <c r="O46" s="20"/>
      <c r="P46" s="296"/>
      <c r="Q46" s="296"/>
      <c r="R46" s="17"/>
      <c r="S46" s="20"/>
      <c r="T46" s="296"/>
      <c r="U46" s="296"/>
      <c r="V46" s="17"/>
      <c r="W46" s="20"/>
      <c r="X46" s="296"/>
      <c r="Y46" s="296"/>
      <c r="Z46" s="17"/>
      <c r="AA46" s="20"/>
      <c r="AB46" s="296"/>
      <c r="AC46" s="296"/>
      <c r="AD46" s="17"/>
      <c r="AE46" s="20"/>
      <c r="AF46" s="18"/>
      <c r="AG46" s="18"/>
      <c r="AH46" s="17"/>
      <c r="AI46" s="20"/>
      <c r="AJ46" s="19"/>
      <c r="AK46" s="18"/>
      <c r="AL46" s="18"/>
      <c r="AM46" s="18"/>
      <c r="AN46" s="18"/>
      <c r="AO46" s="18"/>
      <c r="AP46" s="18"/>
    </row>
    <row r="47" spans="2:42" ht="15" customHeight="1" x14ac:dyDescent="0.25">
      <c r="B47" s="3">
        <f>B43+1</f>
        <v>12</v>
      </c>
      <c r="D47" s="313" t="s">
        <v>227</v>
      </c>
      <c r="E47" s="8"/>
      <c r="F47" s="307" t="s">
        <v>225</v>
      </c>
      <c r="G47" s="17"/>
      <c r="H47" s="296"/>
      <c r="I47" s="296"/>
      <c r="J47" s="22"/>
      <c r="K47" s="17"/>
      <c r="L47" s="296"/>
      <c r="M47" s="296"/>
      <c r="N47" s="20"/>
      <c r="O47" s="17"/>
      <c r="P47" s="296"/>
      <c r="Q47" s="296"/>
      <c r="R47" s="20"/>
      <c r="S47" s="17"/>
      <c r="T47" s="296"/>
      <c r="U47" s="296"/>
      <c r="V47" s="20"/>
      <c r="W47" s="17"/>
      <c r="X47" s="296"/>
      <c r="Y47" s="296"/>
      <c r="Z47" s="20"/>
      <c r="AA47" s="17"/>
      <c r="AB47" s="296"/>
      <c r="AC47" s="296"/>
      <c r="AD47" s="20"/>
      <c r="AE47" s="17"/>
      <c r="AF47" s="18"/>
      <c r="AG47" s="18"/>
      <c r="AH47" s="20"/>
      <c r="AI47" s="18"/>
      <c r="AJ47" s="18"/>
      <c r="AK47" s="18"/>
      <c r="AL47" s="18"/>
      <c r="AM47" s="18"/>
      <c r="AN47" s="18"/>
      <c r="AO47" s="18"/>
      <c r="AP47" s="18"/>
    </row>
    <row r="48" spans="2:42" ht="15" customHeight="1" x14ac:dyDescent="0.25">
      <c r="B48" s="3">
        <f>B47</f>
        <v>12</v>
      </c>
      <c r="D48" s="311"/>
      <c r="E48" s="8"/>
      <c r="F48" s="308"/>
      <c r="G48" s="19"/>
      <c r="H48" s="17"/>
      <c r="I48" s="20"/>
      <c r="J48" s="296"/>
      <c r="K48" s="296"/>
      <c r="L48" s="17"/>
      <c r="M48" s="20"/>
      <c r="N48" s="296"/>
      <c r="O48" s="296"/>
      <c r="P48" s="17"/>
      <c r="Q48" s="20"/>
      <c r="R48" s="296"/>
      <c r="S48" s="296"/>
      <c r="T48" s="17"/>
      <c r="U48" s="20"/>
      <c r="V48" s="296"/>
      <c r="W48" s="296"/>
      <c r="X48" s="17"/>
      <c r="Y48" s="20"/>
      <c r="Z48" s="296"/>
      <c r="AA48" s="296"/>
      <c r="AB48" s="17"/>
      <c r="AC48" s="20"/>
      <c r="AD48" s="295"/>
      <c r="AE48" s="295"/>
      <c r="AF48" s="17"/>
      <c r="AG48" s="20"/>
      <c r="AH48" s="18"/>
      <c r="AI48" s="18"/>
      <c r="AJ48" s="18"/>
      <c r="AK48" s="18"/>
      <c r="AL48" s="18"/>
      <c r="AM48" s="18"/>
      <c r="AN48" s="18"/>
      <c r="AO48" s="18"/>
      <c r="AP48" s="18"/>
    </row>
    <row r="49" spans="2:42" ht="15" customHeight="1" x14ac:dyDescent="0.25">
      <c r="B49" s="3">
        <f>B47</f>
        <v>12</v>
      </c>
      <c r="D49" s="311"/>
      <c r="E49" s="8"/>
      <c r="F49" s="308"/>
      <c r="G49" s="19"/>
      <c r="H49" s="20"/>
      <c r="I49" s="17"/>
      <c r="J49" s="296"/>
      <c r="K49" s="296"/>
      <c r="L49" s="20"/>
      <c r="M49" s="17"/>
      <c r="N49" s="296"/>
      <c r="O49" s="296"/>
      <c r="P49" s="20"/>
      <c r="Q49" s="17"/>
      <c r="R49" s="296"/>
      <c r="S49" s="296"/>
      <c r="T49" s="20"/>
      <c r="U49" s="17"/>
      <c r="V49" s="296"/>
      <c r="W49" s="296"/>
      <c r="X49" s="20"/>
      <c r="Y49" s="17"/>
      <c r="Z49" s="296"/>
      <c r="AA49" s="296"/>
      <c r="AB49" s="20"/>
      <c r="AC49" s="17"/>
      <c r="AD49" s="295"/>
      <c r="AE49" s="295"/>
      <c r="AF49" s="20"/>
      <c r="AG49" s="18"/>
      <c r="AH49" s="18"/>
      <c r="AI49" s="18"/>
      <c r="AJ49" s="18"/>
      <c r="AK49" s="18"/>
      <c r="AL49" s="18"/>
      <c r="AM49" s="18"/>
      <c r="AN49" s="18"/>
      <c r="AO49" s="18"/>
      <c r="AP49" s="18"/>
    </row>
    <row r="50" spans="2:42" ht="15" customHeight="1" x14ac:dyDescent="0.25">
      <c r="B50" s="3">
        <f>B47</f>
        <v>12</v>
      </c>
      <c r="D50" s="312"/>
      <c r="E50" s="8"/>
      <c r="F50" s="309"/>
      <c r="G50" s="20"/>
      <c r="H50" s="296"/>
      <c r="I50" s="296"/>
      <c r="J50" s="17"/>
      <c r="K50" s="20"/>
      <c r="L50" s="296"/>
      <c r="M50" s="296"/>
      <c r="N50" s="17"/>
      <c r="O50" s="20"/>
      <c r="P50" s="296"/>
      <c r="Q50" s="296"/>
      <c r="R50" s="17"/>
      <c r="S50" s="20"/>
      <c r="T50" s="296"/>
      <c r="U50" s="296"/>
      <c r="V50" s="17"/>
      <c r="W50" s="20"/>
      <c r="X50" s="296"/>
      <c r="Y50" s="296"/>
      <c r="Z50" s="17"/>
      <c r="AA50" s="20"/>
      <c r="AB50" s="295"/>
      <c r="AC50" s="295"/>
      <c r="AD50" s="17"/>
      <c r="AE50" s="20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2:42" ht="15" customHeight="1" x14ac:dyDescent="0.25">
      <c r="B51" s="3">
        <f>B47+1</f>
        <v>13</v>
      </c>
      <c r="D51" s="313" t="s">
        <v>221</v>
      </c>
      <c r="E51" s="8"/>
      <c r="F51" s="307" t="s">
        <v>218</v>
      </c>
      <c r="G51" s="21"/>
      <c r="H51" s="296"/>
      <c r="I51" s="296"/>
      <c r="J51" s="20"/>
      <c r="K51" s="17"/>
      <c r="L51" s="296"/>
      <c r="M51" s="296"/>
      <c r="N51" s="20"/>
      <c r="O51" s="17"/>
      <c r="P51" s="296"/>
      <c r="Q51" s="296"/>
      <c r="R51" s="20"/>
      <c r="S51" s="17"/>
      <c r="T51" s="296"/>
      <c r="U51" s="296"/>
      <c r="V51" s="20"/>
      <c r="W51" s="17"/>
      <c r="X51" s="296"/>
      <c r="Y51" s="296"/>
      <c r="Z51" s="20"/>
      <c r="AA51" s="17"/>
      <c r="AB51" s="295"/>
      <c r="AC51" s="295"/>
      <c r="AD51" s="20"/>
      <c r="AE51" s="19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2:42" ht="15" customHeight="1" x14ac:dyDescent="0.25">
      <c r="B52" s="3">
        <f>B51</f>
        <v>13</v>
      </c>
      <c r="D52" s="314"/>
      <c r="E52" s="8"/>
      <c r="F52" s="308"/>
      <c r="G52" s="19"/>
      <c r="H52" s="17"/>
      <c r="I52" s="20"/>
      <c r="J52" s="296"/>
      <c r="K52" s="296"/>
      <c r="L52" s="17"/>
      <c r="M52" s="20"/>
      <c r="N52" s="296"/>
      <c r="O52" s="296"/>
      <c r="P52" s="17"/>
      <c r="Q52" s="20"/>
      <c r="R52" s="296"/>
      <c r="S52" s="296"/>
      <c r="T52" s="17"/>
      <c r="U52" s="20"/>
      <c r="V52" s="296"/>
      <c r="W52" s="296"/>
      <c r="X52" s="17"/>
      <c r="Y52" s="20"/>
      <c r="Z52" s="295"/>
      <c r="AA52" s="295"/>
      <c r="AB52" s="17"/>
      <c r="AC52" s="20"/>
      <c r="AD52" s="19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2:42" ht="15" customHeight="1" x14ac:dyDescent="0.25">
      <c r="B53" s="3">
        <f>B51</f>
        <v>13</v>
      </c>
      <c r="D53" s="314"/>
      <c r="E53" s="8"/>
      <c r="F53" s="308"/>
      <c r="G53" s="19"/>
      <c r="H53" s="20"/>
      <c r="I53" s="17"/>
      <c r="J53" s="296"/>
      <c r="K53" s="296"/>
      <c r="L53" s="20"/>
      <c r="M53" s="17"/>
      <c r="N53" s="296"/>
      <c r="O53" s="296"/>
      <c r="P53" s="20"/>
      <c r="Q53" s="17"/>
      <c r="R53" s="296"/>
      <c r="S53" s="296"/>
      <c r="T53" s="20"/>
      <c r="U53" s="17"/>
      <c r="V53" s="296"/>
      <c r="W53" s="296"/>
      <c r="X53" s="20"/>
      <c r="Y53" s="17"/>
      <c r="Z53" s="295"/>
      <c r="AA53" s="295"/>
      <c r="AB53" s="20"/>
      <c r="AC53" s="19"/>
      <c r="AD53" s="19"/>
      <c r="AE53" s="19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2:42" ht="15" customHeight="1" x14ac:dyDescent="0.25">
      <c r="B54" s="3">
        <f>B51</f>
        <v>13</v>
      </c>
      <c r="D54" s="315"/>
      <c r="E54" s="8"/>
      <c r="F54" s="309"/>
      <c r="G54" s="20"/>
      <c r="H54" s="296"/>
      <c r="I54" s="296"/>
      <c r="J54" s="17"/>
      <c r="K54" s="20"/>
      <c r="L54" s="296"/>
      <c r="M54" s="296"/>
      <c r="N54" s="17"/>
      <c r="O54" s="20"/>
      <c r="P54" s="296"/>
      <c r="Q54" s="296"/>
      <c r="R54" s="17"/>
      <c r="S54" s="20"/>
      <c r="T54" s="296"/>
      <c r="U54" s="296"/>
      <c r="V54" s="17"/>
      <c r="W54" s="20"/>
      <c r="X54" s="295"/>
      <c r="Y54" s="295"/>
      <c r="Z54" s="17"/>
      <c r="AA54" s="20"/>
      <c r="AB54" s="19"/>
      <c r="AC54" s="19"/>
      <c r="AD54" s="19"/>
      <c r="AE54" s="19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2:42" ht="15" customHeight="1" x14ac:dyDescent="0.25">
      <c r="B55" s="3">
        <f>B51+1</f>
        <v>14</v>
      </c>
      <c r="D55" s="310" t="s">
        <v>34</v>
      </c>
      <c r="E55" s="8"/>
      <c r="F55" s="307" t="s">
        <v>216</v>
      </c>
      <c r="G55" s="17"/>
      <c r="H55" s="296"/>
      <c r="I55" s="296"/>
      <c r="J55" s="20"/>
      <c r="K55" s="17"/>
      <c r="L55" s="296"/>
      <c r="M55" s="296"/>
      <c r="N55" s="20"/>
      <c r="O55" s="17"/>
      <c r="P55" s="296"/>
      <c r="Q55" s="296"/>
      <c r="R55" s="20"/>
      <c r="S55" s="17"/>
      <c r="T55" s="296"/>
      <c r="U55" s="296"/>
      <c r="V55" s="20"/>
      <c r="W55" s="17"/>
      <c r="X55" s="295"/>
      <c r="Y55" s="295"/>
      <c r="Z55" s="20"/>
      <c r="AA55" s="19"/>
      <c r="AB55" s="19"/>
      <c r="AC55" s="19"/>
      <c r="AD55" s="19"/>
      <c r="AE55" s="19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2:42" ht="15" customHeight="1" x14ac:dyDescent="0.25">
      <c r="B56" s="3">
        <f>B55</f>
        <v>14</v>
      </c>
      <c r="D56" s="311"/>
      <c r="E56" s="8"/>
      <c r="F56" s="308"/>
      <c r="G56" s="19"/>
      <c r="H56" s="47"/>
      <c r="I56" s="48"/>
      <c r="J56" s="296"/>
      <c r="K56" s="296"/>
      <c r="L56" s="47"/>
      <c r="M56" s="48"/>
      <c r="N56" s="296"/>
      <c r="O56" s="296"/>
      <c r="P56" s="47"/>
      <c r="Q56" s="48"/>
      <c r="R56" s="296"/>
      <c r="S56" s="296"/>
      <c r="T56" s="47"/>
      <c r="U56" s="48"/>
      <c r="V56" s="295"/>
      <c r="W56" s="295"/>
      <c r="X56" s="17"/>
      <c r="Y56" s="20"/>
      <c r="Z56" s="19"/>
      <c r="AA56" s="19"/>
      <c r="AB56" s="19"/>
      <c r="AC56" s="19"/>
      <c r="AD56" s="19"/>
      <c r="AE56" s="19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2:42" ht="15" customHeight="1" x14ac:dyDescent="0.25">
      <c r="B57" s="3">
        <f>B55</f>
        <v>14</v>
      </c>
      <c r="D57" s="311"/>
      <c r="E57" s="8"/>
      <c r="F57" s="308"/>
      <c r="G57" s="19"/>
      <c r="H57" s="48"/>
      <c r="I57" s="47"/>
      <c r="J57" s="296"/>
      <c r="K57" s="296"/>
      <c r="L57" s="48"/>
      <c r="M57" s="47"/>
      <c r="N57" s="296"/>
      <c r="O57" s="296"/>
      <c r="P57" s="48"/>
      <c r="Q57" s="47"/>
      <c r="R57" s="296"/>
      <c r="S57" s="296"/>
      <c r="T57" s="48"/>
      <c r="U57" s="47"/>
      <c r="V57" s="295"/>
      <c r="W57" s="295"/>
      <c r="X57" s="20"/>
      <c r="Y57" s="19"/>
      <c r="Z57" s="19"/>
      <c r="AA57" s="19"/>
      <c r="AB57" s="19"/>
      <c r="AC57" s="19"/>
      <c r="AD57" s="19"/>
      <c r="AE57" s="19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2:42" ht="15" customHeight="1" x14ac:dyDescent="0.25">
      <c r="B58" s="3">
        <f>B55</f>
        <v>14</v>
      </c>
      <c r="D58" s="312"/>
      <c r="E58" s="8"/>
      <c r="F58" s="309"/>
      <c r="G58" s="20"/>
      <c r="H58" s="296"/>
      <c r="I58" s="296"/>
      <c r="J58" s="17"/>
      <c r="K58" s="20"/>
      <c r="L58" s="296"/>
      <c r="M58" s="296"/>
      <c r="N58" s="17"/>
      <c r="O58" s="20"/>
      <c r="P58" s="296"/>
      <c r="Q58" s="296"/>
      <c r="R58" s="17"/>
      <c r="S58" s="20"/>
      <c r="T58" s="296"/>
      <c r="U58" s="296"/>
      <c r="V58" s="17"/>
      <c r="W58" s="20"/>
      <c r="X58" s="19"/>
      <c r="Y58" s="19"/>
      <c r="Z58" s="19"/>
      <c r="AA58" s="19"/>
      <c r="AB58" s="19"/>
      <c r="AC58" s="19"/>
      <c r="AD58" s="19"/>
      <c r="AE58" s="19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2:42" ht="15" customHeight="1" x14ac:dyDescent="0.25">
      <c r="B59" s="3">
        <f>B55+1</f>
        <v>15</v>
      </c>
      <c r="D59" s="310" t="s">
        <v>27</v>
      </c>
      <c r="E59" s="8"/>
      <c r="F59" s="307" t="s">
        <v>217</v>
      </c>
      <c r="G59" s="17"/>
      <c r="H59" s="296"/>
      <c r="I59" s="296"/>
      <c r="J59" s="20"/>
      <c r="K59" s="17"/>
      <c r="L59" s="296"/>
      <c r="M59" s="296"/>
      <c r="N59" s="20"/>
      <c r="O59" s="17"/>
      <c r="P59" s="296"/>
      <c r="Q59" s="296"/>
      <c r="R59" s="20"/>
      <c r="S59" s="17"/>
      <c r="T59" s="296"/>
      <c r="U59" s="296"/>
      <c r="V59" s="20"/>
      <c r="W59" s="19"/>
      <c r="X59" s="19"/>
      <c r="Y59" s="19"/>
      <c r="Z59" s="19"/>
      <c r="AA59" s="19"/>
      <c r="AB59" s="19"/>
      <c r="AC59" s="19"/>
      <c r="AD59" s="19"/>
      <c r="AE59" s="19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2:42" ht="15" customHeight="1" x14ac:dyDescent="0.25">
      <c r="B60" s="3">
        <f>B59</f>
        <v>15</v>
      </c>
      <c r="D60" s="311"/>
      <c r="E60" s="8"/>
      <c r="F60" s="308"/>
      <c r="G60" s="19"/>
      <c r="H60" s="17"/>
      <c r="I60" s="20"/>
      <c r="J60" s="296"/>
      <c r="K60" s="296"/>
      <c r="L60" s="17"/>
      <c r="M60" s="20"/>
      <c r="N60" s="296"/>
      <c r="O60" s="296"/>
      <c r="P60" s="17"/>
      <c r="Q60" s="20"/>
      <c r="R60" s="296"/>
      <c r="S60" s="296"/>
      <c r="T60" s="17"/>
      <c r="U60" s="20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1" spans="2:42" ht="15" customHeight="1" x14ac:dyDescent="0.25">
      <c r="B61" s="3">
        <f>B59</f>
        <v>15</v>
      </c>
      <c r="D61" s="311"/>
      <c r="E61" s="8"/>
      <c r="F61" s="308"/>
      <c r="G61" s="19"/>
      <c r="H61" s="20"/>
      <c r="I61" s="17"/>
      <c r="J61" s="296"/>
      <c r="K61" s="296"/>
      <c r="L61" s="20"/>
      <c r="M61" s="17"/>
      <c r="N61" s="296"/>
      <c r="O61" s="296"/>
      <c r="P61" s="20"/>
      <c r="Q61" s="17"/>
      <c r="R61" s="296"/>
      <c r="S61" s="296"/>
      <c r="T61" s="20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2:42" ht="15" customHeight="1" x14ac:dyDescent="0.25">
      <c r="B62" s="3">
        <f>B59</f>
        <v>15</v>
      </c>
      <c r="D62" s="312"/>
      <c r="E62" s="8"/>
      <c r="F62" s="309"/>
      <c r="G62" s="20"/>
      <c r="H62" s="296"/>
      <c r="I62" s="296"/>
      <c r="J62" s="17"/>
      <c r="K62" s="20"/>
      <c r="L62" s="296"/>
      <c r="M62" s="296"/>
      <c r="N62" s="17"/>
      <c r="O62" s="20"/>
      <c r="P62" s="296"/>
      <c r="Q62" s="296"/>
      <c r="R62" s="17"/>
      <c r="S62" s="20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2:42" ht="15" customHeight="1" x14ac:dyDescent="0.25">
      <c r="B63" s="3">
        <f>B59+1</f>
        <v>16</v>
      </c>
      <c r="D63" s="310" t="s">
        <v>37</v>
      </c>
      <c r="E63" s="8"/>
      <c r="F63" s="307" t="s">
        <v>202</v>
      </c>
      <c r="G63" s="17"/>
      <c r="H63" s="296"/>
      <c r="I63" s="296"/>
      <c r="J63" s="20"/>
      <c r="K63" s="17"/>
      <c r="L63" s="296"/>
      <c r="M63" s="296"/>
      <c r="N63" s="20"/>
      <c r="O63" s="17"/>
      <c r="P63" s="296"/>
      <c r="Q63" s="296"/>
      <c r="R63" s="2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</row>
    <row r="64" spans="2:42" ht="15" customHeight="1" x14ac:dyDescent="0.25">
      <c r="B64" s="3">
        <f>B63</f>
        <v>16</v>
      </c>
      <c r="D64" s="311"/>
      <c r="E64" s="8"/>
      <c r="F64" s="308"/>
      <c r="G64" s="19"/>
      <c r="H64" s="17"/>
      <c r="I64" s="20"/>
      <c r="J64" s="296"/>
      <c r="K64" s="296"/>
      <c r="L64" s="17"/>
      <c r="M64" s="20"/>
      <c r="N64" s="296"/>
      <c r="O64" s="296"/>
      <c r="P64" s="17"/>
      <c r="Q64" s="20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</row>
    <row r="65" spans="2:42" ht="15" customHeight="1" x14ac:dyDescent="0.25">
      <c r="B65" s="3">
        <f>B63</f>
        <v>16</v>
      </c>
      <c r="D65" s="311"/>
      <c r="E65" s="8"/>
      <c r="F65" s="308"/>
      <c r="G65" s="19"/>
      <c r="H65" s="20"/>
      <c r="I65" s="17"/>
      <c r="J65" s="296"/>
      <c r="K65" s="296"/>
      <c r="L65" s="20"/>
      <c r="M65" s="17"/>
      <c r="N65" s="296"/>
      <c r="O65" s="296"/>
      <c r="P65" s="20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</row>
    <row r="66" spans="2:42" ht="15" customHeight="1" x14ac:dyDescent="0.25">
      <c r="B66" s="3">
        <f>B63</f>
        <v>16</v>
      </c>
      <c r="D66" s="312"/>
      <c r="E66" s="8"/>
      <c r="F66" s="309"/>
      <c r="G66" s="20"/>
      <c r="H66" s="296"/>
      <c r="I66" s="296"/>
      <c r="J66" s="17"/>
      <c r="K66" s="20"/>
      <c r="L66" s="296"/>
      <c r="M66" s="296"/>
      <c r="N66" s="17"/>
      <c r="O66" s="20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</row>
    <row r="67" spans="2:42" ht="15" customHeight="1" x14ac:dyDescent="0.25">
      <c r="B67" s="3">
        <f>B63+1</f>
        <v>17</v>
      </c>
      <c r="D67" s="310" t="s">
        <v>35</v>
      </c>
      <c r="E67" s="8"/>
      <c r="F67" s="307" t="s">
        <v>224</v>
      </c>
      <c r="G67" s="17"/>
      <c r="H67" s="296"/>
      <c r="I67" s="296"/>
      <c r="J67" s="20"/>
      <c r="K67" s="17"/>
      <c r="L67" s="296"/>
      <c r="M67" s="296"/>
      <c r="N67" s="20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</row>
    <row r="68" spans="2:42" ht="15" customHeight="1" x14ac:dyDescent="0.25">
      <c r="B68" s="3">
        <f>B67</f>
        <v>17</v>
      </c>
      <c r="D68" s="311"/>
      <c r="E68" s="8"/>
      <c r="F68" s="308"/>
      <c r="G68" s="19"/>
      <c r="H68" s="17"/>
      <c r="I68" s="20"/>
      <c r="J68" s="296"/>
      <c r="K68" s="296"/>
      <c r="L68" s="17"/>
      <c r="M68" s="20"/>
      <c r="N68" s="19"/>
      <c r="O68" s="19"/>
      <c r="P68" s="19"/>
      <c r="Q68" s="19"/>
      <c r="R68" s="19"/>
      <c r="S68" s="19"/>
      <c r="T68" s="19"/>
      <c r="U68" s="19"/>
      <c r="V68" s="19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</row>
    <row r="69" spans="2:42" ht="15" customHeight="1" x14ac:dyDescent="0.25">
      <c r="B69" s="3">
        <f>B67</f>
        <v>17</v>
      </c>
      <c r="D69" s="311"/>
      <c r="E69" s="8"/>
      <c r="F69" s="308"/>
      <c r="G69" s="19"/>
      <c r="H69" s="20"/>
      <c r="I69" s="17"/>
      <c r="J69" s="296"/>
      <c r="K69" s="296"/>
      <c r="L69" s="20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</row>
    <row r="70" spans="2:42" ht="15" customHeight="1" x14ac:dyDescent="0.25">
      <c r="B70" s="3">
        <f>B67</f>
        <v>17</v>
      </c>
      <c r="D70" s="312"/>
      <c r="E70" s="8"/>
      <c r="F70" s="309"/>
      <c r="G70" s="20"/>
      <c r="H70" s="296"/>
      <c r="I70" s="296"/>
      <c r="J70" s="17"/>
      <c r="K70" s="20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</row>
    <row r="71" spans="2:42" ht="15" customHeight="1" x14ac:dyDescent="0.25">
      <c r="B71" s="3">
        <f>B67+1</f>
        <v>18</v>
      </c>
      <c r="D71" s="310" t="s">
        <v>0</v>
      </c>
      <c r="E71" s="8"/>
      <c r="F71" s="307" t="s">
        <v>201</v>
      </c>
      <c r="G71" s="17"/>
      <c r="H71" s="296"/>
      <c r="I71" s="296"/>
      <c r="J71" s="20"/>
      <c r="K71" s="18"/>
      <c r="L71" s="18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</row>
    <row r="72" spans="2:42" ht="15" customHeight="1" x14ac:dyDescent="0.25">
      <c r="B72" s="3">
        <f>B71</f>
        <v>18</v>
      </c>
      <c r="D72" s="311"/>
      <c r="E72" s="8"/>
      <c r="F72" s="308"/>
      <c r="G72" s="19"/>
      <c r="H72" s="17"/>
      <c r="I72" s="20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</row>
    <row r="73" spans="2:42" ht="15" customHeight="1" x14ac:dyDescent="0.25">
      <c r="B73" s="3">
        <f>B71</f>
        <v>18</v>
      </c>
      <c r="D73" s="311"/>
      <c r="E73" s="8"/>
      <c r="F73" s="308"/>
      <c r="G73" s="19"/>
      <c r="H73" s="20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</row>
    <row r="74" spans="2:42" ht="15" customHeight="1" x14ac:dyDescent="0.25">
      <c r="B74" s="3">
        <f>B71</f>
        <v>18</v>
      </c>
      <c r="D74" s="312"/>
      <c r="E74" s="8"/>
      <c r="F74" s="309"/>
      <c r="G74" s="2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</row>
    <row r="75" spans="2:42" ht="15" customHeight="1" x14ac:dyDescent="0.3"/>
    <row r="76" spans="2:42" ht="15" customHeight="1" x14ac:dyDescent="0.3">
      <c r="G76" s="4"/>
      <c r="H76" s="4"/>
      <c r="I76" s="4"/>
      <c r="J76" s="4"/>
      <c r="K76" s="4"/>
      <c r="L76" s="4"/>
      <c r="M76" s="4"/>
      <c r="N76" s="4"/>
      <c r="O76" s="4"/>
    </row>
  </sheetData>
  <mergeCells count="185">
    <mergeCell ref="AN38:AO39"/>
    <mergeCell ref="D55:D58"/>
    <mergeCell ref="F55:F58"/>
    <mergeCell ref="D27:D30"/>
    <mergeCell ref="F27:F30"/>
    <mergeCell ref="D71:D74"/>
    <mergeCell ref="F71:F74"/>
    <mergeCell ref="D51:D54"/>
    <mergeCell ref="F51:F54"/>
    <mergeCell ref="D39:D42"/>
    <mergeCell ref="F39:F42"/>
    <mergeCell ref="D47:D50"/>
    <mergeCell ref="F47:F50"/>
    <mergeCell ref="D31:D34"/>
    <mergeCell ref="F31:F34"/>
    <mergeCell ref="D35:D38"/>
    <mergeCell ref="F35:F38"/>
    <mergeCell ref="R60:S61"/>
    <mergeCell ref="P62:Q63"/>
    <mergeCell ref="L62:M63"/>
    <mergeCell ref="H62:I63"/>
    <mergeCell ref="L66:M67"/>
    <mergeCell ref="H66:I67"/>
    <mergeCell ref="N64:O65"/>
    <mergeCell ref="D23:D26"/>
    <mergeCell ref="F23:F26"/>
    <mergeCell ref="V24:W25"/>
    <mergeCell ref="T22:U23"/>
    <mergeCell ref="AJ34:AK35"/>
    <mergeCell ref="L26:M27"/>
    <mergeCell ref="P26:Q27"/>
    <mergeCell ref="T26:U27"/>
    <mergeCell ref="X26:Y27"/>
    <mergeCell ref="Z28:AA29"/>
    <mergeCell ref="AB30:AC31"/>
    <mergeCell ref="J24:K25"/>
    <mergeCell ref="N24:O25"/>
    <mergeCell ref="L30:M31"/>
    <mergeCell ref="AF30:AG31"/>
    <mergeCell ref="AD32:AE33"/>
    <mergeCell ref="AF34:AG35"/>
    <mergeCell ref="Z32:AA33"/>
    <mergeCell ref="X30:Y31"/>
    <mergeCell ref="AB34:AC35"/>
    <mergeCell ref="T30:U31"/>
    <mergeCell ref="X22:Y23"/>
    <mergeCell ref="R28:S29"/>
    <mergeCell ref="P30:Q31"/>
    <mergeCell ref="F15:F18"/>
    <mergeCell ref="F19:F22"/>
    <mergeCell ref="AH40:AI41"/>
    <mergeCell ref="H14:I15"/>
    <mergeCell ref="J16:K17"/>
    <mergeCell ref="L18:M19"/>
    <mergeCell ref="H18:I19"/>
    <mergeCell ref="J20:K21"/>
    <mergeCell ref="N20:O21"/>
    <mergeCell ref="AH36:AI37"/>
    <mergeCell ref="R32:S33"/>
    <mergeCell ref="V32:W33"/>
    <mergeCell ref="X34:Y35"/>
    <mergeCell ref="T34:U35"/>
    <mergeCell ref="P34:Q35"/>
    <mergeCell ref="L34:M35"/>
    <mergeCell ref="J28:K29"/>
    <mergeCell ref="N28:O29"/>
    <mergeCell ref="AH32:AI33"/>
    <mergeCell ref="H26:I27"/>
    <mergeCell ref="AB26:AC27"/>
    <mergeCell ref="AD28:AE29"/>
    <mergeCell ref="Z24:AA25"/>
    <mergeCell ref="R24:S25"/>
    <mergeCell ref="J64:K65"/>
    <mergeCell ref="R52:S53"/>
    <mergeCell ref="R56:S57"/>
    <mergeCell ref="P54:Q55"/>
    <mergeCell ref="N52:O53"/>
    <mergeCell ref="J52:K53"/>
    <mergeCell ref="N60:O61"/>
    <mergeCell ref="N56:O57"/>
    <mergeCell ref="D3:D6"/>
    <mergeCell ref="D7:D10"/>
    <mergeCell ref="D11:D14"/>
    <mergeCell ref="D15:D18"/>
    <mergeCell ref="D19:D22"/>
    <mergeCell ref="F63:F66"/>
    <mergeCell ref="R48:S49"/>
    <mergeCell ref="L42:M43"/>
    <mergeCell ref="N40:O41"/>
    <mergeCell ref="N48:O49"/>
    <mergeCell ref="L50:M51"/>
    <mergeCell ref="L46:M47"/>
    <mergeCell ref="H30:I31"/>
    <mergeCell ref="J36:K37"/>
    <mergeCell ref="N36:O37"/>
    <mergeCell ref="L38:M39"/>
    <mergeCell ref="F67:F70"/>
    <mergeCell ref="J68:K69"/>
    <mergeCell ref="D63:D66"/>
    <mergeCell ref="D67:D70"/>
    <mergeCell ref="H70:I71"/>
    <mergeCell ref="J60:K61"/>
    <mergeCell ref="F43:F46"/>
    <mergeCell ref="F3:F6"/>
    <mergeCell ref="J48:K49"/>
    <mergeCell ref="D43:D46"/>
    <mergeCell ref="H34:I35"/>
    <mergeCell ref="J32:K33"/>
    <mergeCell ref="D59:D62"/>
    <mergeCell ref="F59:F62"/>
    <mergeCell ref="J56:K57"/>
    <mergeCell ref="J8:K9"/>
    <mergeCell ref="F7:F10"/>
    <mergeCell ref="F11:F14"/>
    <mergeCell ref="H6:I7"/>
    <mergeCell ref="H50:I51"/>
    <mergeCell ref="H46:I47"/>
    <mergeCell ref="H42:I43"/>
    <mergeCell ref="J40:K41"/>
    <mergeCell ref="H38:I39"/>
    <mergeCell ref="N32:O33"/>
    <mergeCell ref="N44:O45"/>
    <mergeCell ref="J44:K45"/>
    <mergeCell ref="X50:Y51"/>
    <mergeCell ref="T50:U51"/>
    <mergeCell ref="P50:Q51"/>
    <mergeCell ref="X46:Y47"/>
    <mergeCell ref="T46:U47"/>
    <mergeCell ref="P46:Q47"/>
    <mergeCell ref="P42:Q43"/>
    <mergeCell ref="P38:Q39"/>
    <mergeCell ref="X38:Y39"/>
    <mergeCell ref="R36:S37"/>
    <mergeCell ref="V36:W37"/>
    <mergeCell ref="T38:U39"/>
    <mergeCell ref="R40:S41"/>
    <mergeCell ref="V40:W41"/>
    <mergeCell ref="L10:M11"/>
    <mergeCell ref="H10:I11"/>
    <mergeCell ref="H22:I23"/>
    <mergeCell ref="T54:U55"/>
    <mergeCell ref="X54:Y55"/>
    <mergeCell ref="V56:W57"/>
    <mergeCell ref="H58:I59"/>
    <mergeCell ref="L58:M59"/>
    <mergeCell ref="P58:Q59"/>
    <mergeCell ref="T58:U59"/>
    <mergeCell ref="V48:W49"/>
    <mergeCell ref="J12:K13"/>
    <mergeCell ref="P18:Q19"/>
    <mergeCell ref="R20:S21"/>
    <mergeCell ref="V28:W29"/>
    <mergeCell ref="V20:W21"/>
    <mergeCell ref="L14:M15"/>
    <mergeCell ref="N16:O17"/>
    <mergeCell ref="L22:M23"/>
    <mergeCell ref="P22:Q23"/>
    <mergeCell ref="N12:O13"/>
    <mergeCell ref="P14:Q15"/>
    <mergeCell ref="R16:S17"/>
    <mergeCell ref="T18:U19"/>
    <mergeCell ref="AL36:AM37"/>
    <mergeCell ref="AD48:AE49"/>
    <mergeCell ref="AB50:AC51"/>
    <mergeCell ref="Z52:AA53"/>
    <mergeCell ref="H54:I55"/>
    <mergeCell ref="L54:M55"/>
    <mergeCell ref="Z44:AA45"/>
    <mergeCell ref="AD44:AE45"/>
    <mergeCell ref="AF42:AG43"/>
    <mergeCell ref="AB42:AC43"/>
    <mergeCell ref="X42:Y43"/>
    <mergeCell ref="Z40:AA41"/>
    <mergeCell ref="AD40:AE41"/>
    <mergeCell ref="V52:W53"/>
    <mergeCell ref="R44:S45"/>
    <mergeCell ref="V44:W45"/>
    <mergeCell ref="T42:U43"/>
    <mergeCell ref="Z48:AA49"/>
    <mergeCell ref="AJ38:AK39"/>
    <mergeCell ref="AB46:AC47"/>
    <mergeCell ref="AF38:AG39"/>
    <mergeCell ref="Z36:AA37"/>
    <mergeCell ref="AB38:AC39"/>
    <mergeCell ref="AD36:AE37"/>
  </mergeCells>
  <conditionalFormatting sqref="H6:I7 J8:K9 L10:M11 N12:O13 P14:Q15 R16:S17 T18:U19 V20:W21 Z28:AA29 AB30:AC31 AD32:AE33 AF34:AG35 AH36:AI37 AJ38:AK39 H10:I11 H14:I15 H18:I19 H30:I31 H34:I35 J12:K13 J16:K17 J20:K21 J28:K29 J32:K33 J36:K37 L14:M15 L18:M19 L30:M31 L34:M35 L38:M39 N16:O17 N20:O21 N28:O29 N32:O33 N36:O37 N40:O41 P18:Q19 P30:Q31 P34:Q35 P38:Q39 P42:Q43 R20:S21 R28:S29 R32:S33 R36:S37 R40:S41 R44:S45 T30:U31 T34:U35 T38:U39 T42:U43 T46:U47 V28:W29 V32:W33 V36:W37 V40:W41 V44:W45 X34:Y35 X38:Y39 X42:Y43 X46:Y47 H38:I39 H42:I43 H46:I47 H50:I51 H62:I63 J40:K41 J44:K45 J48:K49 J52:K53 J60:K61 J64:K65 L42:M43 L46:M47 L50:M51 L62:M63 L66:M67 H70:I71 H66:I67 J68:K69 N60:O61 P62:Q63 R60:S61 N52:O53 N48:O49 N44:O45 P46:Q47 R48:S49 R52:S53 V52:W53 T50:U51 V48:W49 X50:Y51 AB46:AC47 Z44:AA45 AB42:AC43 AD44:AE45 AF42:AG43 AD40:AE41 AF38:AG39 AH40:AI41 AB38:AC39 Z36:AA37 Z40:AA41 AB34:AC35 AD36:AE37 Z32:AA33 X30:Y31 H54:I59 J56:K57 L54:M59 N56:O57 R56:S57 P54:Q59 T54:U59 V24:W25 X22:Y27 H22:I27 J24:K25 L22:M27 N24:O25 P22:Q27 R24:S25 T22:U27 AM36:AM37 AN38:AO39 AM40:AM41">
    <cfRule type="cellIs" dxfId="7" priority="645" operator="equal">
      <formula>"X"</formula>
    </cfRule>
    <cfRule type="cellIs" dxfId="6" priority="646" operator="equal">
      <formula>"-"</formula>
    </cfRule>
    <cfRule type="cellIs" dxfId="5" priority="647" operator="equal">
      <formula>"o"</formula>
    </cfRule>
    <cfRule type="cellIs" dxfId="4" priority="648" operator="equal">
      <formula>"+"</formula>
    </cfRule>
  </conditionalFormatting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FF0000"/>
  </sheetPr>
  <dimension ref="A1:K186"/>
  <sheetViews>
    <sheetView showGridLines="0" workbookViewId="0">
      <selection activeCell="B13" sqref="B13"/>
    </sheetView>
  </sheetViews>
  <sheetFormatPr baseColWidth="10" defaultRowHeight="15" x14ac:dyDescent="0.25"/>
  <cols>
    <col min="2" max="2" width="14.85546875" bestFit="1" customWidth="1"/>
    <col min="3" max="3" width="1.7109375" customWidth="1"/>
    <col min="4" max="4" width="6.28515625" style="5" customWidth="1"/>
    <col min="5" max="5" width="2.28515625" customWidth="1"/>
    <col min="8" max="8" width="14.85546875" bestFit="1" customWidth="1"/>
    <col min="9" max="9" width="1.7109375" customWidth="1"/>
    <col min="10" max="10" width="6.28515625" style="15" customWidth="1"/>
  </cols>
  <sheetData>
    <row r="1" spans="1:11" x14ac:dyDescent="0.25">
      <c r="A1" s="1"/>
      <c r="B1" s="1"/>
      <c r="C1" s="1"/>
      <c r="D1" s="2"/>
      <c r="E1" s="1"/>
      <c r="F1" s="1"/>
      <c r="I1" s="1"/>
      <c r="J1" s="27"/>
    </row>
    <row r="2" spans="1:11" ht="15" customHeight="1" x14ac:dyDescent="0.25">
      <c r="A2" s="1"/>
      <c r="B2" s="9" t="s">
        <v>2</v>
      </c>
      <c r="C2" s="9"/>
      <c r="D2" s="199" t="str">
        <f>wert_pos</f>
        <v>+</v>
      </c>
      <c r="E2" s="1"/>
      <c r="F2" s="9" t="s">
        <v>13</v>
      </c>
      <c r="I2" s="9"/>
      <c r="J2" s="28"/>
    </row>
    <row r="3" spans="1:11" ht="5.0999999999999996" customHeight="1" x14ac:dyDescent="0.25">
      <c r="A3" s="1"/>
      <c r="B3" s="9"/>
      <c r="C3" s="9"/>
      <c r="D3" s="31"/>
      <c r="E3" s="1"/>
      <c r="F3" s="9"/>
      <c r="I3" s="9"/>
      <c r="J3" s="28"/>
    </row>
    <row r="4" spans="1:11" x14ac:dyDescent="0.25">
      <c r="A4" s="1"/>
      <c r="B4" s="9" t="s">
        <v>3</v>
      </c>
      <c r="C4" s="9"/>
      <c r="D4" s="198" t="str">
        <f>wert_neut</f>
        <v>O</v>
      </c>
      <c r="E4" s="1"/>
      <c r="F4" s="9" t="s">
        <v>14</v>
      </c>
      <c r="I4" s="9"/>
      <c r="J4" s="28"/>
    </row>
    <row r="5" spans="1:11" ht="5.0999999999999996" customHeight="1" x14ac:dyDescent="0.25">
      <c r="A5" s="1"/>
      <c r="B5" s="9"/>
      <c r="C5" s="9"/>
      <c r="D5" s="31"/>
      <c r="E5" s="1"/>
      <c r="F5" s="9"/>
      <c r="I5" s="9"/>
      <c r="J5" s="28"/>
    </row>
    <row r="6" spans="1:11" ht="15" customHeight="1" x14ac:dyDescent="0.25">
      <c r="A6" s="1"/>
      <c r="B6" s="9" t="s">
        <v>4</v>
      </c>
      <c r="C6" s="9"/>
      <c r="D6" s="200" t="str">
        <f>wert_neg</f>
        <v>-</v>
      </c>
      <c r="E6" s="1"/>
      <c r="F6" s="9" t="s">
        <v>15</v>
      </c>
      <c r="I6" s="9"/>
      <c r="J6" s="29"/>
    </row>
    <row r="7" spans="1:11" ht="5.0999999999999996" customHeight="1" x14ac:dyDescent="0.25">
      <c r="A7" s="1"/>
      <c r="B7" s="9"/>
      <c r="C7" s="9"/>
      <c r="D7" s="16"/>
      <c r="E7" s="1"/>
      <c r="F7" s="9"/>
      <c r="I7" s="9"/>
      <c r="J7" s="28"/>
    </row>
    <row r="8" spans="1:11" ht="15" customHeight="1" x14ac:dyDescent="0.25">
      <c r="A8" s="1"/>
      <c r="B8" s="9" t="s">
        <v>25</v>
      </c>
      <c r="C8" s="9"/>
      <c r="D8" s="201" t="str">
        <f>wert_not</f>
        <v>X</v>
      </c>
      <c r="E8" s="1"/>
      <c r="F8" s="9" t="s">
        <v>16</v>
      </c>
      <c r="I8" s="9"/>
      <c r="J8" s="30"/>
    </row>
    <row r="9" spans="1:11" ht="15" customHeight="1" x14ac:dyDescent="0.25">
      <c r="A9" s="1"/>
      <c r="B9" s="1"/>
      <c r="C9" s="1"/>
      <c r="D9" s="2"/>
      <c r="E9" s="1"/>
      <c r="F9" s="1"/>
      <c r="I9" s="1"/>
      <c r="J9" s="2"/>
      <c r="K9" t="s">
        <v>237</v>
      </c>
    </row>
    <row r="10" spans="1:11" x14ac:dyDescent="0.25">
      <c r="A10" s="1"/>
      <c r="B10" s="1"/>
      <c r="C10" s="1"/>
      <c r="D10" s="2"/>
      <c r="E10" s="1"/>
      <c r="F10" s="1"/>
      <c r="I10" s="1"/>
      <c r="J10" s="2"/>
      <c r="K10" s="152" t="s">
        <v>274</v>
      </c>
    </row>
    <row r="11" spans="1:11" ht="15" customHeight="1" x14ac:dyDescent="0.25"/>
    <row r="12" spans="1:11" ht="15" customHeight="1" x14ac:dyDescent="0.25"/>
    <row r="17" spans="2:10" ht="14.45" x14ac:dyDescent="0.35">
      <c r="B17" s="316" t="s">
        <v>7</v>
      </c>
      <c r="C17" s="316"/>
      <c r="D17" s="316"/>
      <c r="H17" t="s">
        <v>21</v>
      </c>
      <c r="J17"/>
    </row>
    <row r="18" spans="2:10" ht="14.45" x14ac:dyDescent="0.35">
      <c r="B18" s="26" t="str">
        <f>B2</f>
        <v>High Impact</v>
      </c>
      <c r="C18" s="5"/>
      <c r="D18" s="25" t="s">
        <v>5</v>
      </c>
      <c r="H18" t="s">
        <v>22</v>
      </c>
      <c r="I18" s="15"/>
    </row>
    <row r="19" spans="2:10" ht="14.45" x14ac:dyDescent="0.35">
      <c r="B19" s="26" t="str">
        <f>B4</f>
        <v>Medium Impact</v>
      </c>
      <c r="C19" s="5"/>
      <c r="D19" s="25" t="s">
        <v>12</v>
      </c>
      <c r="F19" s="1" t="s">
        <v>8</v>
      </c>
      <c r="H19" t="s">
        <v>23</v>
      </c>
      <c r="I19" s="15"/>
    </row>
    <row r="20" spans="2:10" ht="14.45" x14ac:dyDescent="0.35">
      <c r="B20" s="26" t="str">
        <f>B6</f>
        <v>Low Impact</v>
      </c>
      <c r="C20" s="5"/>
      <c r="D20" s="25" t="s">
        <v>6</v>
      </c>
      <c r="I20" s="15"/>
    </row>
    <row r="21" spans="2:10" ht="14.45" x14ac:dyDescent="0.35">
      <c r="B21" s="26" t="str">
        <f>B8</f>
        <v>Not Applicable</v>
      </c>
      <c r="C21" s="5"/>
      <c r="D21" s="32" t="s">
        <v>11</v>
      </c>
      <c r="I21" s="15"/>
    </row>
    <row r="22" spans="2:10" ht="14.45" x14ac:dyDescent="0.35">
      <c r="B22" s="26" t="s">
        <v>19</v>
      </c>
      <c r="D22" s="24" t="s">
        <v>17</v>
      </c>
    </row>
    <row r="23" spans="2:10" ht="14.45" x14ac:dyDescent="0.35">
      <c r="B23" s="26" t="s">
        <v>18</v>
      </c>
      <c r="D23" s="5">
        <v>0</v>
      </c>
    </row>
    <row r="26" spans="2:10" x14ac:dyDescent="0.25">
      <c r="B26" s="3" t="s">
        <v>9</v>
      </c>
      <c r="C26" s="3"/>
      <c r="I26" s="3"/>
    </row>
    <row r="27" spans="2:10" x14ac:dyDescent="0.25">
      <c r="B27" s="3" t="s">
        <v>10</v>
      </c>
      <c r="C27" s="3"/>
      <c r="I27" s="3"/>
    </row>
    <row r="34" spans="2:4" x14ac:dyDescent="0.25">
      <c r="B34">
        <v>1</v>
      </c>
      <c r="D34" s="5" t="s">
        <v>41</v>
      </c>
    </row>
    <row r="35" spans="2:4" x14ac:dyDescent="0.25">
      <c r="B35">
        <v>2</v>
      </c>
      <c r="D35" s="5" t="s">
        <v>42</v>
      </c>
    </row>
    <row r="36" spans="2:4" x14ac:dyDescent="0.25">
      <c r="B36">
        <v>3</v>
      </c>
      <c r="D36" s="5" t="s">
        <v>43</v>
      </c>
    </row>
    <row r="37" spans="2:4" x14ac:dyDescent="0.25">
      <c r="B37">
        <v>4</v>
      </c>
      <c r="D37" s="5" t="s">
        <v>44</v>
      </c>
    </row>
    <row r="38" spans="2:4" x14ac:dyDescent="0.25">
      <c r="B38">
        <v>5</v>
      </c>
      <c r="D38" s="5" t="s">
        <v>45</v>
      </c>
    </row>
    <row r="39" spans="2:4" x14ac:dyDescent="0.25">
      <c r="B39">
        <v>6</v>
      </c>
      <c r="D39" s="5" t="s">
        <v>46</v>
      </c>
    </row>
    <row r="40" spans="2:4" x14ac:dyDescent="0.25">
      <c r="B40">
        <v>7</v>
      </c>
      <c r="D40" s="5" t="s">
        <v>47</v>
      </c>
    </row>
    <row r="41" spans="2:4" x14ac:dyDescent="0.25">
      <c r="B41">
        <v>8</v>
      </c>
      <c r="D41" s="5" t="s">
        <v>48</v>
      </c>
    </row>
    <row r="42" spans="2:4" x14ac:dyDescent="0.25">
      <c r="B42">
        <v>9</v>
      </c>
      <c r="D42" s="5" t="s">
        <v>49</v>
      </c>
    </row>
    <row r="43" spans="2:4" x14ac:dyDescent="0.25">
      <c r="B43">
        <v>10</v>
      </c>
      <c r="D43" s="5" t="s">
        <v>50</v>
      </c>
    </row>
    <row r="44" spans="2:4" x14ac:dyDescent="0.25">
      <c r="B44">
        <v>11</v>
      </c>
      <c r="D44" s="5" t="s">
        <v>51</v>
      </c>
    </row>
    <row r="45" spans="2:4" x14ac:dyDescent="0.25">
      <c r="B45">
        <v>12</v>
      </c>
      <c r="D45" s="5" t="s">
        <v>52</v>
      </c>
    </row>
    <row r="46" spans="2:4" x14ac:dyDescent="0.25">
      <c r="B46">
        <v>13</v>
      </c>
      <c r="D46" s="5" t="s">
        <v>53</v>
      </c>
    </row>
    <row r="47" spans="2:4" x14ac:dyDescent="0.25">
      <c r="B47">
        <v>14</v>
      </c>
      <c r="D47" s="5" t="s">
        <v>54</v>
      </c>
    </row>
    <row r="48" spans="2:4" x14ac:dyDescent="0.25">
      <c r="B48">
        <v>15</v>
      </c>
      <c r="D48" s="5" t="s">
        <v>55</v>
      </c>
    </row>
    <row r="49" spans="2:4" x14ac:dyDescent="0.25">
      <c r="B49">
        <v>16</v>
      </c>
      <c r="D49" s="5" t="s">
        <v>56</v>
      </c>
    </row>
    <row r="50" spans="2:4" x14ac:dyDescent="0.25">
      <c r="B50">
        <v>17</v>
      </c>
      <c r="D50" s="5" t="s">
        <v>57</v>
      </c>
    </row>
    <row r="51" spans="2:4" x14ac:dyDescent="0.25">
      <c r="B51">
        <v>18</v>
      </c>
      <c r="D51" s="5" t="s">
        <v>58</v>
      </c>
    </row>
    <row r="52" spans="2:4" x14ac:dyDescent="0.25">
      <c r="B52">
        <v>19</v>
      </c>
      <c r="D52" s="5" t="s">
        <v>59</v>
      </c>
    </row>
    <row r="53" spans="2:4" x14ac:dyDescent="0.25">
      <c r="B53">
        <v>20</v>
      </c>
      <c r="D53" s="5" t="s">
        <v>60</v>
      </c>
    </row>
    <row r="54" spans="2:4" x14ac:dyDescent="0.25">
      <c r="B54">
        <v>21</v>
      </c>
      <c r="D54" s="5" t="s">
        <v>61</v>
      </c>
    </row>
    <row r="55" spans="2:4" x14ac:dyDescent="0.25">
      <c r="B55">
        <v>22</v>
      </c>
      <c r="D55" s="5" t="s">
        <v>62</v>
      </c>
    </row>
    <row r="56" spans="2:4" x14ac:dyDescent="0.25">
      <c r="B56">
        <v>23</v>
      </c>
      <c r="D56" s="5" t="s">
        <v>63</v>
      </c>
    </row>
    <row r="57" spans="2:4" x14ac:dyDescent="0.25">
      <c r="B57">
        <v>24</v>
      </c>
      <c r="D57" s="5" t="s">
        <v>64</v>
      </c>
    </row>
    <row r="58" spans="2:4" x14ac:dyDescent="0.25">
      <c r="B58">
        <v>25</v>
      </c>
      <c r="D58" s="5" t="s">
        <v>65</v>
      </c>
    </row>
    <row r="59" spans="2:4" x14ac:dyDescent="0.25">
      <c r="B59">
        <v>26</v>
      </c>
      <c r="D59" s="5" t="s">
        <v>66</v>
      </c>
    </row>
    <row r="60" spans="2:4" x14ac:dyDescent="0.25">
      <c r="B60">
        <v>27</v>
      </c>
      <c r="D60" s="5" t="s">
        <v>67</v>
      </c>
    </row>
    <row r="61" spans="2:4" x14ac:dyDescent="0.25">
      <c r="B61">
        <v>28</v>
      </c>
      <c r="D61" s="5" t="s">
        <v>68</v>
      </c>
    </row>
    <row r="62" spans="2:4" x14ac:dyDescent="0.25">
      <c r="B62">
        <v>29</v>
      </c>
      <c r="D62" s="5" t="s">
        <v>69</v>
      </c>
    </row>
    <row r="63" spans="2:4" x14ac:dyDescent="0.25">
      <c r="B63">
        <v>30</v>
      </c>
      <c r="D63" s="5" t="s">
        <v>70</v>
      </c>
    </row>
    <row r="64" spans="2:4" x14ac:dyDescent="0.25">
      <c r="B64">
        <v>31</v>
      </c>
      <c r="D64" s="5" t="s">
        <v>71</v>
      </c>
    </row>
    <row r="65" spans="2:4" x14ac:dyDescent="0.25">
      <c r="B65">
        <v>32</v>
      </c>
      <c r="D65" s="5" t="s">
        <v>72</v>
      </c>
    </row>
    <row r="66" spans="2:4" x14ac:dyDescent="0.25">
      <c r="B66">
        <v>33</v>
      </c>
      <c r="D66" s="5" t="s">
        <v>73</v>
      </c>
    </row>
    <row r="67" spans="2:4" x14ac:dyDescent="0.25">
      <c r="B67">
        <v>34</v>
      </c>
      <c r="D67" s="5" t="s">
        <v>74</v>
      </c>
    </row>
    <row r="68" spans="2:4" x14ac:dyDescent="0.25">
      <c r="B68">
        <v>35</v>
      </c>
      <c r="D68" s="5" t="s">
        <v>75</v>
      </c>
    </row>
    <row r="69" spans="2:4" x14ac:dyDescent="0.25">
      <c r="B69">
        <v>36</v>
      </c>
      <c r="D69" s="5" t="s">
        <v>76</v>
      </c>
    </row>
    <row r="70" spans="2:4" x14ac:dyDescent="0.25">
      <c r="B70">
        <v>37</v>
      </c>
      <c r="D70" s="5" t="s">
        <v>77</v>
      </c>
    </row>
    <row r="71" spans="2:4" x14ac:dyDescent="0.25">
      <c r="B71">
        <v>38</v>
      </c>
      <c r="D71" s="5" t="s">
        <v>78</v>
      </c>
    </row>
    <row r="72" spans="2:4" x14ac:dyDescent="0.25">
      <c r="B72">
        <v>39</v>
      </c>
      <c r="D72" s="5" t="s">
        <v>79</v>
      </c>
    </row>
    <row r="73" spans="2:4" x14ac:dyDescent="0.25">
      <c r="B73">
        <v>40</v>
      </c>
      <c r="D73" s="5" t="s">
        <v>80</v>
      </c>
    </row>
    <row r="74" spans="2:4" x14ac:dyDescent="0.25">
      <c r="B74">
        <v>41</v>
      </c>
      <c r="D74" s="5" t="s">
        <v>81</v>
      </c>
    </row>
    <row r="75" spans="2:4" x14ac:dyDescent="0.25">
      <c r="B75">
        <v>42</v>
      </c>
      <c r="D75" s="5" t="s">
        <v>82</v>
      </c>
    </row>
    <row r="76" spans="2:4" x14ac:dyDescent="0.25">
      <c r="B76">
        <v>43</v>
      </c>
      <c r="D76" s="5" t="s">
        <v>83</v>
      </c>
    </row>
    <row r="77" spans="2:4" x14ac:dyDescent="0.25">
      <c r="B77">
        <v>44</v>
      </c>
      <c r="D77" s="5" t="s">
        <v>84</v>
      </c>
    </row>
    <row r="78" spans="2:4" x14ac:dyDescent="0.25">
      <c r="B78">
        <v>45</v>
      </c>
      <c r="D78" s="5" t="s">
        <v>85</v>
      </c>
    </row>
    <row r="79" spans="2:4" x14ac:dyDescent="0.25">
      <c r="B79">
        <v>46</v>
      </c>
      <c r="D79" s="5" t="s">
        <v>86</v>
      </c>
    </row>
    <row r="80" spans="2:4" x14ac:dyDescent="0.25">
      <c r="B80">
        <v>47</v>
      </c>
      <c r="D80" s="5" t="s">
        <v>87</v>
      </c>
    </row>
    <row r="81" spans="2:4" x14ac:dyDescent="0.25">
      <c r="B81">
        <v>48</v>
      </c>
      <c r="D81" s="5" t="s">
        <v>88</v>
      </c>
    </row>
    <row r="82" spans="2:4" x14ac:dyDescent="0.25">
      <c r="B82">
        <v>49</v>
      </c>
      <c r="D82" s="5" t="s">
        <v>89</v>
      </c>
    </row>
    <row r="83" spans="2:4" x14ac:dyDescent="0.25">
      <c r="B83">
        <v>50</v>
      </c>
      <c r="D83" s="5" t="s">
        <v>90</v>
      </c>
    </row>
    <row r="84" spans="2:4" x14ac:dyDescent="0.25">
      <c r="B84">
        <v>51</v>
      </c>
      <c r="D84" s="5" t="s">
        <v>91</v>
      </c>
    </row>
    <row r="85" spans="2:4" x14ac:dyDescent="0.25">
      <c r="B85">
        <v>52</v>
      </c>
      <c r="D85" s="5" t="s">
        <v>92</v>
      </c>
    </row>
    <row r="86" spans="2:4" x14ac:dyDescent="0.25">
      <c r="B86">
        <v>53</v>
      </c>
      <c r="D86" s="5" t="s">
        <v>93</v>
      </c>
    </row>
    <row r="87" spans="2:4" x14ac:dyDescent="0.25">
      <c r="B87">
        <v>54</v>
      </c>
      <c r="D87" s="5" t="s">
        <v>94</v>
      </c>
    </row>
    <row r="88" spans="2:4" x14ac:dyDescent="0.25">
      <c r="B88">
        <v>55</v>
      </c>
      <c r="D88" s="5" t="s">
        <v>95</v>
      </c>
    </row>
    <row r="89" spans="2:4" x14ac:dyDescent="0.25">
      <c r="B89">
        <v>56</v>
      </c>
      <c r="D89" s="5" t="s">
        <v>96</v>
      </c>
    </row>
    <row r="90" spans="2:4" x14ac:dyDescent="0.25">
      <c r="B90">
        <v>57</v>
      </c>
      <c r="D90" s="5" t="s">
        <v>97</v>
      </c>
    </row>
    <row r="91" spans="2:4" x14ac:dyDescent="0.25">
      <c r="B91">
        <v>58</v>
      </c>
      <c r="D91" s="5" t="s">
        <v>98</v>
      </c>
    </row>
    <row r="92" spans="2:4" x14ac:dyDescent="0.25">
      <c r="B92">
        <v>59</v>
      </c>
      <c r="D92" s="5" t="s">
        <v>99</v>
      </c>
    </row>
    <row r="93" spans="2:4" x14ac:dyDescent="0.25">
      <c r="B93">
        <v>60</v>
      </c>
      <c r="D93" s="5" t="s">
        <v>100</v>
      </c>
    </row>
    <row r="94" spans="2:4" x14ac:dyDescent="0.25">
      <c r="B94">
        <v>61</v>
      </c>
      <c r="D94" s="5" t="s">
        <v>101</v>
      </c>
    </row>
    <row r="95" spans="2:4" x14ac:dyDescent="0.25">
      <c r="B95">
        <v>62</v>
      </c>
      <c r="D95" s="5" t="s">
        <v>102</v>
      </c>
    </row>
    <row r="96" spans="2:4" x14ac:dyDescent="0.25">
      <c r="B96">
        <v>63</v>
      </c>
      <c r="D96" s="5" t="s">
        <v>103</v>
      </c>
    </row>
    <row r="97" spans="2:4" x14ac:dyDescent="0.25">
      <c r="B97">
        <v>64</v>
      </c>
      <c r="D97" s="5" t="s">
        <v>104</v>
      </c>
    </row>
    <row r="98" spans="2:4" x14ac:dyDescent="0.25">
      <c r="B98">
        <v>65</v>
      </c>
      <c r="D98" s="5" t="s">
        <v>105</v>
      </c>
    </row>
    <row r="99" spans="2:4" x14ac:dyDescent="0.25">
      <c r="B99">
        <v>66</v>
      </c>
      <c r="D99" s="5" t="s">
        <v>106</v>
      </c>
    </row>
    <row r="100" spans="2:4" x14ac:dyDescent="0.25">
      <c r="B100">
        <v>67</v>
      </c>
      <c r="D100" s="5" t="s">
        <v>107</v>
      </c>
    </row>
    <row r="101" spans="2:4" x14ac:dyDescent="0.25">
      <c r="B101">
        <v>68</v>
      </c>
      <c r="D101" s="5" t="s">
        <v>108</v>
      </c>
    </row>
    <row r="102" spans="2:4" x14ac:dyDescent="0.25">
      <c r="B102">
        <v>69</v>
      </c>
      <c r="D102" s="5" t="s">
        <v>109</v>
      </c>
    </row>
    <row r="103" spans="2:4" x14ac:dyDescent="0.25">
      <c r="B103">
        <v>70</v>
      </c>
      <c r="D103" s="5" t="s">
        <v>110</v>
      </c>
    </row>
    <row r="104" spans="2:4" x14ac:dyDescent="0.25">
      <c r="B104">
        <v>71</v>
      </c>
      <c r="D104" s="5" t="s">
        <v>111</v>
      </c>
    </row>
    <row r="105" spans="2:4" x14ac:dyDescent="0.25">
      <c r="B105">
        <v>72</v>
      </c>
      <c r="D105" s="5" t="s">
        <v>112</v>
      </c>
    </row>
    <row r="106" spans="2:4" x14ac:dyDescent="0.25">
      <c r="B106">
        <v>73</v>
      </c>
      <c r="D106" s="5" t="s">
        <v>113</v>
      </c>
    </row>
    <row r="107" spans="2:4" x14ac:dyDescent="0.25">
      <c r="B107">
        <v>74</v>
      </c>
      <c r="D107" s="5" t="s">
        <v>114</v>
      </c>
    </row>
    <row r="108" spans="2:4" x14ac:dyDescent="0.25">
      <c r="B108">
        <v>75</v>
      </c>
      <c r="D108" s="5" t="s">
        <v>115</v>
      </c>
    </row>
    <row r="109" spans="2:4" x14ac:dyDescent="0.25">
      <c r="B109">
        <v>76</v>
      </c>
      <c r="D109" s="5" t="s">
        <v>116</v>
      </c>
    </row>
    <row r="110" spans="2:4" x14ac:dyDescent="0.25">
      <c r="B110">
        <v>77</v>
      </c>
      <c r="D110" s="5" t="s">
        <v>117</v>
      </c>
    </row>
    <row r="111" spans="2:4" x14ac:dyDescent="0.25">
      <c r="B111">
        <v>78</v>
      </c>
      <c r="D111" s="5" t="s">
        <v>118</v>
      </c>
    </row>
    <row r="112" spans="2:4" x14ac:dyDescent="0.25">
      <c r="B112">
        <v>79</v>
      </c>
      <c r="D112" s="5" t="s">
        <v>119</v>
      </c>
    </row>
    <row r="113" spans="2:4" x14ac:dyDescent="0.25">
      <c r="B113">
        <v>80</v>
      </c>
      <c r="D113" s="5" t="s">
        <v>120</v>
      </c>
    </row>
    <row r="114" spans="2:4" x14ac:dyDescent="0.25">
      <c r="B114">
        <v>81</v>
      </c>
      <c r="D114" s="5" t="s">
        <v>121</v>
      </c>
    </row>
    <row r="115" spans="2:4" x14ac:dyDescent="0.25">
      <c r="B115">
        <v>82</v>
      </c>
      <c r="D115" s="5" t="s">
        <v>122</v>
      </c>
    </row>
    <row r="116" spans="2:4" x14ac:dyDescent="0.25">
      <c r="B116">
        <v>83</v>
      </c>
      <c r="D116" s="5" t="s">
        <v>123</v>
      </c>
    </row>
    <row r="117" spans="2:4" x14ac:dyDescent="0.25">
      <c r="B117">
        <v>84</v>
      </c>
      <c r="D117" s="5" t="s">
        <v>124</v>
      </c>
    </row>
    <row r="118" spans="2:4" x14ac:dyDescent="0.25">
      <c r="B118">
        <v>85</v>
      </c>
      <c r="D118" s="5" t="s">
        <v>125</v>
      </c>
    </row>
    <row r="119" spans="2:4" x14ac:dyDescent="0.25">
      <c r="B119">
        <v>86</v>
      </c>
      <c r="D119" s="5" t="s">
        <v>126</v>
      </c>
    </row>
    <row r="120" spans="2:4" x14ac:dyDescent="0.25">
      <c r="B120">
        <v>87</v>
      </c>
      <c r="D120" s="5" t="s">
        <v>127</v>
      </c>
    </row>
    <row r="121" spans="2:4" x14ac:dyDescent="0.25">
      <c r="B121">
        <v>88</v>
      </c>
      <c r="D121" s="5" t="s">
        <v>128</v>
      </c>
    </row>
    <row r="122" spans="2:4" x14ac:dyDescent="0.25">
      <c r="B122">
        <v>89</v>
      </c>
      <c r="D122" s="5" t="s">
        <v>129</v>
      </c>
    </row>
    <row r="123" spans="2:4" x14ac:dyDescent="0.25">
      <c r="B123">
        <v>90</v>
      </c>
      <c r="D123" s="5" t="s">
        <v>130</v>
      </c>
    </row>
    <row r="124" spans="2:4" x14ac:dyDescent="0.25">
      <c r="B124">
        <v>91</v>
      </c>
      <c r="D124" s="5" t="s">
        <v>131</v>
      </c>
    </row>
    <row r="125" spans="2:4" x14ac:dyDescent="0.25">
      <c r="B125">
        <v>92</v>
      </c>
      <c r="D125" s="5" t="s">
        <v>132</v>
      </c>
    </row>
    <row r="126" spans="2:4" x14ac:dyDescent="0.25">
      <c r="B126">
        <v>93</v>
      </c>
      <c r="D126" s="5" t="s">
        <v>133</v>
      </c>
    </row>
    <row r="127" spans="2:4" x14ac:dyDescent="0.25">
      <c r="B127">
        <v>94</v>
      </c>
      <c r="D127" s="5" t="s">
        <v>134</v>
      </c>
    </row>
    <row r="128" spans="2:4" x14ac:dyDescent="0.25">
      <c r="B128">
        <v>95</v>
      </c>
      <c r="D128" s="5" t="s">
        <v>135</v>
      </c>
    </row>
    <row r="129" spans="2:4" x14ac:dyDescent="0.25">
      <c r="B129">
        <v>96</v>
      </c>
      <c r="D129" s="5" t="s">
        <v>136</v>
      </c>
    </row>
    <row r="130" spans="2:4" x14ac:dyDescent="0.25">
      <c r="B130">
        <v>97</v>
      </c>
      <c r="D130" s="5" t="s">
        <v>137</v>
      </c>
    </row>
    <row r="131" spans="2:4" x14ac:dyDescent="0.25">
      <c r="B131">
        <v>98</v>
      </c>
      <c r="D131" s="5" t="s">
        <v>138</v>
      </c>
    </row>
    <row r="132" spans="2:4" x14ac:dyDescent="0.25">
      <c r="B132">
        <v>99</v>
      </c>
      <c r="D132" s="5" t="s">
        <v>139</v>
      </c>
    </row>
    <row r="133" spans="2:4" x14ac:dyDescent="0.25">
      <c r="B133">
        <v>100</v>
      </c>
      <c r="D133" s="5" t="s">
        <v>140</v>
      </c>
    </row>
    <row r="134" spans="2:4" x14ac:dyDescent="0.25">
      <c r="B134">
        <v>101</v>
      </c>
      <c r="D134" s="5" t="s">
        <v>141</v>
      </c>
    </row>
    <row r="135" spans="2:4" x14ac:dyDescent="0.25">
      <c r="B135">
        <v>102</v>
      </c>
      <c r="D135" s="5" t="s">
        <v>142</v>
      </c>
    </row>
    <row r="136" spans="2:4" x14ac:dyDescent="0.25">
      <c r="B136">
        <v>103</v>
      </c>
      <c r="D136" s="5" t="s">
        <v>143</v>
      </c>
    </row>
    <row r="137" spans="2:4" x14ac:dyDescent="0.25">
      <c r="B137">
        <v>104</v>
      </c>
      <c r="D137" s="5" t="s">
        <v>144</v>
      </c>
    </row>
    <row r="138" spans="2:4" x14ac:dyDescent="0.25">
      <c r="B138">
        <v>105</v>
      </c>
      <c r="D138" s="5" t="s">
        <v>145</v>
      </c>
    </row>
    <row r="139" spans="2:4" x14ac:dyDescent="0.25">
      <c r="B139">
        <v>106</v>
      </c>
      <c r="D139" s="5" t="s">
        <v>146</v>
      </c>
    </row>
    <row r="140" spans="2:4" x14ac:dyDescent="0.25">
      <c r="B140">
        <v>107</v>
      </c>
      <c r="D140" s="5" t="s">
        <v>147</v>
      </c>
    </row>
    <row r="141" spans="2:4" x14ac:dyDescent="0.25">
      <c r="B141">
        <v>108</v>
      </c>
      <c r="D141" s="5" t="s">
        <v>148</v>
      </c>
    </row>
    <row r="142" spans="2:4" x14ac:dyDescent="0.25">
      <c r="B142">
        <v>109</v>
      </c>
      <c r="D142" s="5" t="s">
        <v>149</v>
      </c>
    </row>
    <row r="143" spans="2:4" x14ac:dyDescent="0.25">
      <c r="B143">
        <v>110</v>
      </c>
      <c r="D143" s="5" t="s">
        <v>150</v>
      </c>
    </row>
    <row r="144" spans="2:4" x14ac:dyDescent="0.25">
      <c r="B144">
        <v>111</v>
      </c>
      <c r="D144" s="5" t="s">
        <v>151</v>
      </c>
    </row>
    <row r="145" spans="2:4" x14ac:dyDescent="0.25">
      <c r="B145">
        <v>112</v>
      </c>
      <c r="D145" s="5" t="s">
        <v>152</v>
      </c>
    </row>
    <row r="146" spans="2:4" x14ac:dyDescent="0.25">
      <c r="B146">
        <v>113</v>
      </c>
      <c r="D146" s="5" t="s">
        <v>153</v>
      </c>
    </row>
    <row r="147" spans="2:4" x14ac:dyDescent="0.25">
      <c r="B147">
        <v>114</v>
      </c>
      <c r="D147" s="5" t="s">
        <v>154</v>
      </c>
    </row>
    <row r="148" spans="2:4" x14ac:dyDescent="0.25">
      <c r="B148">
        <v>115</v>
      </c>
      <c r="D148" s="5" t="s">
        <v>155</v>
      </c>
    </row>
    <row r="149" spans="2:4" x14ac:dyDescent="0.25">
      <c r="B149">
        <v>116</v>
      </c>
      <c r="D149" s="5" t="s">
        <v>156</v>
      </c>
    </row>
    <row r="150" spans="2:4" x14ac:dyDescent="0.25">
      <c r="B150">
        <v>117</v>
      </c>
      <c r="D150" s="5" t="s">
        <v>157</v>
      </c>
    </row>
    <row r="151" spans="2:4" x14ac:dyDescent="0.25">
      <c r="B151">
        <v>118</v>
      </c>
      <c r="D151" s="5" t="s">
        <v>158</v>
      </c>
    </row>
    <row r="152" spans="2:4" x14ac:dyDescent="0.25">
      <c r="B152">
        <v>119</v>
      </c>
      <c r="D152" s="5" t="s">
        <v>159</v>
      </c>
    </row>
    <row r="153" spans="2:4" x14ac:dyDescent="0.25">
      <c r="B153">
        <v>120</v>
      </c>
      <c r="D153" s="5" t="s">
        <v>160</v>
      </c>
    </row>
    <row r="154" spans="2:4" x14ac:dyDescent="0.25">
      <c r="B154">
        <v>121</v>
      </c>
      <c r="D154" s="5" t="s">
        <v>161</v>
      </c>
    </row>
    <row r="155" spans="2:4" x14ac:dyDescent="0.25">
      <c r="B155">
        <v>122</v>
      </c>
      <c r="D155" s="5" t="s">
        <v>162</v>
      </c>
    </row>
    <row r="156" spans="2:4" x14ac:dyDescent="0.25">
      <c r="B156">
        <v>123</v>
      </c>
      <c r="D156" s="5" t="s">
        <v>163</v>
      </c>
    </row>
    <row r="157" spans="2:4" x14ac:dyDescent="0.25">
      <c r="B157">
        <v>124</v>
      </c>
      <c r="D157" s="5" t="s">
        <v>164</v>
      </c>
    </row>
    <row r="158" spans="2:4" x14ac:dyDescent="0.25">
      <c r="B158">
        <v>125</v>
      </c>
      <c r="D158" s="5" t="s">
        <v>165</v>
      </c>
    </row>
    <row r="159" spans="2:4" x14ac:dyDescent="0.25">
      <c r="B159">
        <v>126</v>
      </c>
      <c r="D159" s="5" t="s">
        <v>166</v>
      </c>
    </row>
    <row r="160" spans="2:4" x14ac:dyDescent="0.25">
      <c r="B160">
        <v>127</v>
      </c>
      <c r="D160" s="5" t="s">
        <v>167</v>
      </c>
    </row>
    <row r="161" spans="2:4" x14ac:dyDescent="0.25">
      <c r="B161">
        <v>128</v>
      </c>
      <c r="D161" s="5" t="s">
        <v>168</v>
      </c>
    </row>
    <row r="162" spans="2:4" x14ac:dyDescent="0.25">
      <c r="B162">
        <v>129</v>
      </c>
      <c r="D162" s="5" t="s">
        <v>169</v>
      </c>
    </row>
    <row r="163" spans="2:4" x14ac:dyDescent="0.25">
      <c r="B163">
        <v>130</v>
      </c>
      <c r="D163" s="5" t="s">
        <v>170</v>
      </c>
    </row>
    <row r="164" spans="2:4" x14ac:dyDescent="0.25">
      <c r="B164">
        <v>131</v>
      </c>
      <c r="D164" s="5" t="s">
        <v>171</v>
      </c>
    </row>
    <row r="165" spans="2:4" x14ac:dyDescent="0.25">
      <c r="B165">
        <v>132</v>
      </c>
      <c r="D165" s="5" t="s">
        <v>172</v>
      </c>
    </row>
    <row r="166" spans="2:4" x14ac:dyDescent="0.25">
      <c r="B166">
        <v>133</v>
      </c>
      <c r="D166" s="5" t="s">
        <v>173</v>
      </c>
    </row>
    <row r="167" spans="2:4" x14ac:dyDescent="0.25">
      <c r="B167">
        <v>134</v>
      </c>
      <c r="D167" s="5" t="s">
        <v>174</v>
      </c>
    </row>
    <row r="168" spans="2:4" x14ac:dyDescent="0.25">
      <c r="B168">
        <v>135</v>
      </c>
      <c r="D168" s="5" t="s">
        <v>175</v>
      </c>
    </row>
    <row r="169" spans="2:4" x14ac:dyDescent="0.25">
      <c r="B169">
        <v>136</v>
      </c>
      <c r="D169" s="5" t="s">
        <v>176</v>
      </c>
    </row>
    <row r="170" spans="2:4" x14ac:dyDescent="0.25">
      <c r="B170">
        <v>137</v>
      </c>
      <c r="D170" s="5" t="s">
        <v>177</v>
      </c>
    </row>
    <row r="171" spans="2:4" x14ac:dyDescent="0.25">
      <c r="B171">
        <v>138</v>
      </c>
      <c r="D171" s="5" t="s">
        <v>178</v>
      </c>
    </row>
    <row r="172" spans="2:4" x14ac:dyDescent="0.25">
      <c r="B172">
        <v>139</v>
      </c>
      <c r="D172" s="5" t="s">
        <v>179</v>
      </c>
    </row>
    <row r="173" spans="2:4" x14ac:dyDescent="0.25">
      <c r="B173">
        <v>140</v>
      </c>
      <c r="D173" s="5" t="s">
        <v>180</v>
      </c>
    </row>
    <row r="174" spans="2:4" x14ac:dyDescent="0.25">
      <c r="B174">
        <v>141</v>
      </c>
      <c r="D174" s="5" t="s">
        <v>181</v>
      </c>
    </row>
    <row r="175" spans="2:4" x14ac:dyDescent="0.25">
      <c r="B175">
        <v>142</v>
      </c>
      <c r="D175" s="5" t="s">
        <v>182</v>
      </c>
    </row>
    <row r="176" spans="2:4" x14ac:dyDescent="0.25">
      <c r="B176">
        <v>143</v>
      </c>
      <c r="D176" s="5" t="s">
        <v>183</v>
      </c>
    </row>
    <row r="177" spans="2:4" x14ac:dyDescent="0.25">
      <c r="B177">
        <v>144</v>
      </c>
      <c r="D177" s="5" t="s">
        <v>184</v>
      </c>
    </row>
    <row r="178" spans="2:4" x14ac:dyDescent="0.25">
      <c r="B178">
        <v>145</v>
      </c>
      <c r="D178" s="5" t="s">
        <v>185</v>
      </c>
    </row>
    <row r="179" spans="2:4" x14ac:dyDescent="0.25">
      <c r="B179">
        <v>146</v>
      </c>
      <c r="D179" s="5" t="s">
        <v>186</v>
      </c>
    </row>
    <row r="180" spans="2:4" x14ac:dyDescent="0.25">
      <c r="B180">
        <v>147</v>
      </c>
      <c r="D180" s="5" t="s">
        <v>187</v>
      </c>
    </row>
    <row r="181" spans="2:4" x14ac:dyDescent="0.25">
      <c r="B181">
        <v>148</v>
      </c>
      <c r="D181" s="5" t="s">
        <v>188</v>
      </c>
    </row>
    <row r="182" spans="2:4" x14ac:dyDescent="0.25">
      <c r="B182">
        <v>149</v>
      </c>
      <c r="D182" s="5" t="s">
        <v>189</v>
      </c>
    </row>
    <row r="183" spans="2:4" x14ac:dyDescent="0.25">
      <c r="B183">
        <v>150</v>
      </c>
      <c r="D183" s="5" t="s">
        <v>190</v>
      </c>
    </row>
    <row r="184" spans="2:4" x14ac:dyDescent="0.25">
      <c r="B184">
        <v>151</v>
      </c>
      <c r="D184" s="5" t="s">
        <v>191</v>
      </c>
    </row>
    <row r="185" spans="2:4" x14ac:dyDescent="0.25">
      <c r="B185">
        <v>152</v>
      </c>
      <c r="D185" s="5" t="s">
        <v>192</v>
      </c>
    </row>
    <row r="186" spans="2:4" x14ac:dyDescent="0.25">
      <c r="B186">
        <v>153</v>
      </c>
      <c r="D186" s="5" t="s">
        <v>193</v>
      </c>
    </row>
  </sheetData>
  <mergeCells count="1">
    <mergeCell ref="B17:D1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85"/>
  <sheetViews>
    <sheetView showGridLines="0" topLeftCell="A7" zoomScale="130" zoomScaleNormal="130" zoomScaleSheetLayoutView="115" workbookViewId="0">
      <selection activeCell="AM72" sqref="AM72"/>
    </sheetView>
  </sheetViews>
  <sheetFormatPr baseColWidth="10" defaultColWidth="11.42578125" defaultRowHeight="20.25" x14ac:dyDescent="0.3"/>
  <cols>
    <col min="1" max="1" width="3.28515625" style="93" customWidth="1"/>
    <col min="2" max="2" width="11.42578125" style="10" hidden="1" customWidth="1"/>
    <col min="3" max="3" width="4.140625" style="93" bestFit="1" customWidth="1"/>
    <col min="4" max="4" width="5" style="10" hidden="1" customWidth="1"/>
    <col min="5" max="5" width="11.42578125" style="10" hidden="1" customWidth="1"/>
    <col min="6" max="6" width="5.140625" style="10" hidden="1" customWidth="1"/>
    <col min="7" max="7" width="4.28515625" style="10" hidden="1" customWidth="1"/>
    <col min="8" max="8" width="2" style="10" hidden="1" customWidth="1"/>
    <col min="9" max="9" width="17.42578125" style="11" customWidth="1"/>
    <col min="10" max="10" width="1.28515625" style="12" customWidth="1"/>
    <col min="11" max="11" width="17" style="13" customWidth="1"/>
    <col min="12" max="48" width="1.140625" style="10" customWidth="1"/>
    <col min="49" max="16384" width="11.42578125" style="10"/>
  </cols>
  <sheetData>
    <row r="1" spans="1:48" ht="5.0999999999999996" hidden="1" customHeight="1" x14ac:dyDescent="0.3"/>
    <row r="2" spans="1:48" ht="20.25" hidden="1" customHeight="1" x14ac:dyDescent="0.3">
      <c r="A2" s="93" t="s">
        <v>20</v>
      </c>
      <c r="B2" s="10">
        <v>5</v>
      </c>
      <c r="I2" s="97" t="s">
        <v>230</v>
      </c>
    </row>
    <row r="3" spans="1:48" s="33" customFormat="1" ht="9.9499999999999993" hidden="1" customHeight="1" x14ac:dyDescent="0.15">
      <c r="A3" s="94"/>
      <c r="C3" s="94"/>
      <c r="G3" s="38"/>
      <c r="I3" s="39" t="s">
        <v>24</v>
      </c>
      <c r="J3" s="40"/>
      <c r="K3" s="98" t="s">
        <v>23</v>
      </c>
      <c r="L3" s="41"/>
      <c r="M3" s="220" t="s">
        <v>28</v>
      </c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C3" s="221" t="str">
        <f ca="1">REPT("I",INT(AS3*50))</f>
        <v>IIIIIIIIIIIIIIIIIIIIIIIIIIIIIIIIIIIIIIIIIIIIIIIIII</v>
      </c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3"/>
      <c r="AS3" s="224">
        <f ca="1">(COUNTA(L8:AU79)-COUNTA(X8:AU18))/(FACT(COUNTA(K8:K79))/(FACT(2)*FACT(COUNTA(K8:K79)-2)))</f>
        <v>1</v>
      </c>
      <c r="AT3" s="224"/>
      <c r="AU3" s="224"/>
      <c r="AV3" s="224"/>
    </row>
    <row r="4" spans="1:48" s="33" customFormat="1" ht="5.0999999999999996" customHeight="1" x14ac:dyDescent="0.15">
      <c r="A4" s="94"/>
      <c r="C4" s="94"/>
      <c r="I4" s="42"/>
      <c r="J4" s="40"/>
      <c r="K4" s="43"/>
    </row>
    <row r="5" spans="1:48" s="33" customFormat="1" ht="9.9499999999999993" customHeight="1" x14ac:dyDescent="0.15">
      <c r="A5" s="94"/>
      <c r="C5" s="94"/>
      <c r="I5" s="42" t="s">
        <v>30</v>
      </c>
      <c r="J5" s="40"/>
      <c r="K5" s="40" t="s">
        <v>31</v>
      </c>
      <c r="AR5" s="56"/>
    </row>
    <row r="6" spans="1:48" s="44" customFormat="1" ht="12" customHeight="1" x14ac:dyDescent="0.15">
      <c r="A6" s="95"/>
      <c r="C6" s="95"/>
      <c r="I6" s="99" t="s">
        <v>222</v>
      </c>
      <c r="J6" s="49"/>
      <c r="K6" s="100" t="s">
        <v>209</v>
      </c>
      <c r="M6" s="218" t="s">
        <v>29</v>
      </c>
      <c r="N6" s="218"/>
      <c r="O6" s="218"/>
      <c r="P6" s="218"/>
      <c r="Q6" s="218"/>
      <c r="R6" s="218"/>
      <c r="S6" s="218"/>
      <c r="T6" s="218"/>
      <c r="V6" s="330" t="str">
        <f>company</f>
        <v>Firma</v>
      </c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2"/>
    </row>
    <row r="7" spans="1:48" ht="5.0999999999999996" customHeight="1" x14ac:dyDescent="0.3">
      <c r="AS7" s="58"/>
      <c r="AT7" s="58"/>
      <c r="AU7" s="58"/>
      <c r="AV7" s="59"/>
    </row>
    <row r="8" spans="1:48" s="33" customFormat="1" ht="6" customHeight="1" x14ac:dyDescent="0.15">
      <c r="A8" s="319" t="str">
        <f>'1_CCC'!A8</f>
        <v>Gebäudeplanung &amp; Funktionalität</v>
      </c>
      <c r="C8" s="333">
        <v>1</v>
      </c>
      <c r="G8" s="33">
        <v>1</v>
      </c>
      <c r="H8" s="33">
        <v>1</v>
      </c>
      <c r="I8" s="230" t="str">
        <f ca="1">INDIRECT($I$2&amp;$K$3&amp;"!"&amp;ADDRESS(ROW()-$B$2,COLUMN()-$B$2,4))</f>
        <v>Use of Building</v>
      </c>
      <c r="J8" s="34"/>
      <c r="K8" s="233" t="str">
        <f ca="1">INDIRECT($I$2&amp;$K$3&amp;"!"&amp;ADDRESS(ROW()-$B$2,COLUMN()-$B$2,4))</f>
        <v>building category,
user profile,
type of occupation</v>
      </c>
      <c r="L8" s="55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2"/>
      <c r="X8" s="328" t="str">
        <f>IF($K$3="D",dropdown!F2,dropdown!B2)</f>
        <v>High Impact</v>
      </c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102"/>
      <c r="AO8" s="334" t="str">
        <f>wert_pos</f>
        <v>+</v>
      </c>
      <c r="AP8" s="334"/>
      <c r="AQ8" s="334"/>
      <c r="AS8" s="224">
        <f>IF(ISERROR((COUNTIF($L$8:$V$79,AO8)+COUNTIF($W$19:$AU$68,AO8))/COUNTA($L$8:$V$79,$W$19:$AU$68)),0,(COUNTIF($L$8:$V$79,AO8)+COUNTIF($W$19:$AU$68,AO8))/COUNTA($L$8:$V$79,$W$19:$AU$68))</f>
        <v>0.36601307189542481</v>
      </c>
      <c r="AT8" s="224"/>
      <c r="AU8" s="224"/>
      <c r="AV8" s="224"/>
    </row>
    <row r="9" spans="1:48" s="33" customFormat="1" ht="6" customHeight="1" x14ac:dyDescent="0.15">
      <c r="A9" s="320"/>
      <c r="C9" s="317"/>
      <c r="G9" s="33">
        <v>1</v>
      </c>
      <c r="H9" s="33">
        <v>2</v>
      </c>
      <c r="I9" s="231"/>
      <c r="J9" s="34"/>
      <c r="K9" s="234"/>
      <c r="L9" s="103"/>
      <c r="M9" s="55"/>
      <c r="N9" s="101"/>
      <c r="O9" s="101"/>
      <c r="P9" s="101"/>
      <c r="Q9" s="101"/>
      <c r="R9" s="101"/>
      <c r="S9" s="101"/>
      <c r="T9" s="101"/>
      <c r="U9" s="101"/>
      <c r="V9" s="101"/>
      <c r="W9" s="102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102"/>
      <c r="AO9" s="334"/>
      <c r="AP9" s="334"/>
      <c r="AQ9" s="334"/>
      <c r="AS9" s="224"/>
      <c r="AT9" s="224"/>
      <c r="AU9" s="224"/>
      <c r="AV9" s="224"/>
    </row>
    <row r="10" spans="1:48" s="33" customFormat="1" ht="6" customHeight="1" x14ac:dyDescent="0.15">
      <c r="A10" s="320"/>
      <c r="C10" s="317"/>
      <c r="G10" s="33">
        <v>1</v>
      </c>
      <c r="H10" s="33">
        <v>3</v>
      </c>
      <c r="I10" s="231"/>
      <c r="J10" s="34"/>
      <c r="K10" s="234"/>
      <c r="L10" s="103"/>
      <c r="M10" s="104"/>
      <c r="N10" s="55"/>
      <c r="O10" s="101"/>
      <c r="P10" s="101"/>
      <c r="Q10" s="101"/>
      <c r="R10" s="101"/>
      <c r="S10" s="101"/>
      <c r="T10" s="101"/>
      <c r="U10" s="101"/>
      <c r="V10" s="101"/>
      <c r="W10" s="102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02"/>
      <c r="AO10" s="105"/>
      <c r="AP10" s="105"/>
      <c r="AQ10" s="105"/>
      <c r="AS10" s="96"/>
      <c r="AT10" s="96"/>
      <c r="AU10" s="96"/>
      <c r="AV10" s="60"/>
    </row>
    <row r="11" spans="1:48" s="33" customFormat="1" ht="6" customHeight="1" x14ac:dyDescent="0.15">
      <c r="A11" s="320"/>
      <c r="C11" s="317"/>
      <c r="G11" s="33">
        <v>1</v>
      </c>
      <c r="H11" s="33">
        <v>4</v>
      </c>
      <c r="I11" s="232"/>
      <c r="J11" s="34"/>
      <c r="K11" s="235"/>
      <c r="L11" s="104"/>
      <c r="M11" s="318" t="s">
        <v>12</v>
      </c>
      <c r="N11" s="318"/>
      <c r="O11" s="55"/>
      <c r="P11" s="103"/>
      <c r="Q11" s="103"/>
      <c r="R11" s="103"/>
      <c r="S11" s="103"/>
      <c r="T11" s="103"/>
      <c r="U11" s="103"/>
      <c r="V11" s="103"/>
      <c r="W11" s="106"/>
      <c r="X11" s="328" t="str">
        <f>IF($K$3="D",dropdown!F4,dropdown!B4)</f>
        <v>Medium Impact</v>
      </c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102"/>
      <c r="AO11" s="335" t="str">
        <f>wert_neut</f>
        <v>O</v>
      </c>
      <c r="AP11" s="335"/>
      <c r="AQ11" s="335"/>
      <c r="AS11" s="224">
        <f>IF(ISERROR((COUNTIF($L$8:$V$79,AO11)+COUNTIF($W$19:$AU$68,AO11))/COUNTA($L$8:$V$79,$W$19:$AU$68)),0,(COUNTIF($L$8:$V$79,AO11)+COUNTIF($W$19:$AU$68,AO11))/COUNTA($L$8:$V$79,$W$19:$AU$68))</f>
        <v>0.25490196078431371</v>
      </c>
      <c r="AT11" s="224"/>
      <c r="AU11" s="224"/>
      <c r="AV11" s="224"/>
    </row>
    <row r="12" spans="1:48" s="33" customFormat="1" ht="6" customHeight="1" x14ac:dyDescent="0.15">
      <c r="A12" s="320"/>
      <c r="C12" s="317">
        <v>2</v>
      </c>
      <c r="G12" s="33">
        <f>G8+1</f>
        <v>2</v>
      </c>
      <c r="H12" s="33">
        <v>1</v>
      </c>
      <c r="I12" s="230" t="str">
        <f ca="1">INDIRECT($I$2&amp;$K$3&amp;"!"&amp;ADDRESS(ROW()-$B$2,COLUMN()-$B$2,4))</f>
        <v>Building Massing</v>
      </c>
      <c r="J12" s="34"/>
      <c r="K12" s="233" t="str">
        <f ca="1">INDIRECT($I$2&amp;$K$3&amp;"!"&amp;ADDRESS(ROW()-$B$2,COLUMN()-$B$2,4))</f>
        <v>FSI, orientation, shape,
floorplate depth, compactness
mutual shading</v>
      </c>
      <c r="L12" s="55"/>
      <c r="M12" s="318"/>
      <c r="N12" s="318"/>
      <c r="O12" s="104"/>
      <c r="P12" s="55"/>
      <c r="Q12" s="103"/>
      <c r="R12" s="103"/>
      <c r="S12" s="103"/>
      <c r="T12" s="103"/>
      <c r="U12" s="103"/>
      <c r="V12" s="103"/>
      <c r="W12" s="106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102"/>
      <c r="AO12" s="335"/>
      <c r="AP12" s="335"/>
      <c r="AQ12" s="335"/>
      <c r="AS12" s="224"/>
      <c r="AT12" s="224"/>
      <c r="AU12" s="224"/>
      <c r="AV12" s="224"/>
    </row>
    <row r="13" spans="1:48" s="33" customFormat="1" ht="6" customHeight="1" x14ac:dyDescent="0.15">
      <c r="A13" s="320"/>
      <c r="C13" s="317"/>
      <c r="G13" s="33">
        <f>G12</f>
        <v>2</v>
      </c>
      <c r="H13" s="33">
        <v>2</v>
      </c>
      <c r="I13" s="231"/>
      <c r="J13" s="34"/>
      <c r="K13" s="234"/>
      <c r="L13" s="103"/>
      <c r="M13" s="55"/>
      <c r="N13" s="104"/>
      <c r="O13" s="318" t="s">
        <v>12</v>
      </c>
      <c r="P13" s="318"/>
      <c r="Q13" s="55"/>
      <c r="R13" s="103"/>
      <c r="S13" s="103"/>
      <c r="T13" s="103"/>
      <c r="U13" s="103"/>
      <c r="V13" s="103"/>
      <c r="W13" s="106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02"/>
      <c r="AO13" s="105"/>
      <c r="AP13" s="105"/>
      <c r="AQ13" s="105"/>
      <c r="AS13" s="96"/>
      <c r="AT13" s="96"/>
      <c r="AU13" s="96"/>
      <c r="AV13" s="60"/>
    </row>
    <row r="14" spans="1:48" s="33" customFormat="1" ht="6" customHeight="1" x14ac:dyDescent="0.15">
      <c r="A14" s="320"/>
      <c r="C14" s="317"/>
      <c r="G14" s="33">
        <f>G12</f>
        <v>2</v>
      </c>
      <c r="H14" s="33">
        <v>3</v>
      </c>
      <c r="I14" s="231"/>
      <c r="J14" s="34"/>
      <c r="K14" s="234"/>
      <c r="L14" s="103"/>
      <c r="M14" s="104"/>
      <c r="N14" s="55"/>
      <c r="O14" s="318"/>
      <c r="P14" s="318"/>
      <c r="Q14" s="104"/>
      <c r="R14" s="55"/>
      <c r="S14" s="103"/>
      <c r="T14" s="103"/>
      <c r="U14" s="103"/>
      <c r="V14" s="103"/>
      <c r="W14" s="106"/>
      <c r="X14" s="328" t="str">
        <f>IF($K$3="D",dropdown!F6,dropdown!B6)</f>
        <v>Low Impact</v>
      </c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102"/>
      <c r="AO14" s="336" t="str">
        <f>wert_neg</f>
        <v>-</v>
      </c>
      <c r="AP14" s="336"/>
      <c r="AQ14" s="336"/>
      <c r="AS14" s="224">
        <f>IF(ISERROR((COUNTIF($L$8:$V$79,AO14)+COUNTIF($W$19:$AU$68,AO14))/COUNTA($L$8:$V$79,$W$19:$AU$68)),0,(COUNTIF($L$8:$V$79,AO14)+COUNTIF($W$19:$AU$68,AO14))/COUNTA($L$8:$V$79,$W$19:$AU$68))</f>
        <v>0.18954248366013071</v>
      </c>
      <c r="AT14" s="224"/>
      <c r="AU14" s="224"/>
      <c r="AV14" s="224"/>
    </row>
    <row r="15" spans="1:48" s="33" customFormat="1" ht="6" customHeight="1" x14ac:dyDescent="0.15">
      <c r="A15" s="320"/>
      <c r="C15" s="317"/>
      <c r="G15" s="33">
        <f>G12</f>
        <v>2</v>
      </c>
      <c r="H15" s="33">
        <v>4</v>
      </c>
      <c r="I15" s="232"/>
      <c r="J15" s="34"/>
      <c r="K15" s="235"/>
      <c r="L15" s="104"/>
      <c r="M15" s="318" t="s">
        <v>5</v>
      </c>
      <c r="N15" s="318"/>
      <c r="O15" s="55"/>
      <c r="P15" s="104"/>
      <c r="Q15" s="318" t="s">
        <v>6</v>
      </c>
      <c r="R15" s="318"/>
      <c r="S15" s="55"/>
      <c r="T15" s="103"/>
      <c r="U15" s="103"/>
      <c r="V15" s="103"/>
      <c r="W15" s="106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102"/>
      <c r="AO15" s="336"/>
      <c r="AP15" s="336"/>
      <c r="AQ15" s="336"/>
      <c r="AS15" s="224"/>
      <c r="AT15" s="224"/>
      <c r="AU15" s="224"/>
      <c r="AV15" s="224"/>
    </row>
    <row r="16" spans="1:48" s="33" customFormat="1" ht="6" customHeight="1" x14ac:dyDescent="0.15">
      <c r="A16" s="320"/>
      <c r="C16" s="317">
        <v>3</v>
      </c>
      <c r="G16" s="33">
        <f>G12+1</f>
        <v>3</v>
      </c>
      <c r="H16" s="33">
        <v>1</v>
      </c>
      <c r="I16" s="230" t="str">
        <f ca="1">INDIRECT($I$2&amp;$K$3&amp;"!"&amp;ADDRESS(ROW()-$B$2,COLUMN()-$B$2,4))</f>
        <v>Building Envelope</v>
      </c>
      <c r="J16" s="34"/>
      <c r="K16" s="233" t="str">
        <f ca="1">INDIRECT($I$2&amp;$K$3&amp;"!"&amp;ADDRESS(ROW()-$B$2,COLUMN()-$B$2,4))</f>
        <v>thermal quality, openings / windows disposition, 
glazing solutions, airtightness</v>
      </c>
      <c r="L16" s="55"/>
      <c r="M16" s="318"/>
      <c r="N16" s="318"/>
      <c r="O16" s="104"/>
      <c r="P16" s="55"/>
      <c r="Q16" s="318"/>
      <c r="R16" s="318"/>
      <c r="S16" s="104"/>
      <c r="T16" s="55"/>
      <c r="U16" s="103"/>
      <c r="V16" s="103"/>
      <c r="W16" s="106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02"/>
      <c r="AO16" s="107"/>
      <c r="AP16" s="107"/>
      <c r="AQ16" s="107"/>
      <c r="AS16" s="96"/>
      <c r="AT16" s="96"/>
      <c r="AU16" s="96"/>
      <c r="AV16" s="60"/>
    </row>
    <row r="17" spans="1:48" s="33" customFormat="1" ht="6" customHeight="1" x14ac:dyDescent="0.15">
      <c r="A17" s="320"/>
      <c r="C17" s="317"/>
      <c r="G17" s="33">
        <f>G16</f>
        <v>3</v>
      </c>
      <c r="H17" s="33">
        <v>2</v>
      </c>
      <c r="I17" s="231"/>
      <c r="J17" s="34"/>
      <c r="K17" s="234"/>
      <c r="L17" s="103"/>
      <c r="M17" s="55"/>
      <c r="N17" s="104"/>
      <c r="O17" s="318" t="s">
        <v>6</v>
      </c>
      <c r="P17" s="318"/>
      <c r="Q17" s="55"/>
      <c r="R17" s="104"/>
      <c r="S17" s="318" t="s">
        <v>5</v>
      </c>
      <c r="T17" s="318"/>
      <c r="U17" s="55"/>
      <c r="V17" s="103"/>
      <c r="W17" s="106"/>
      <c r="X17" s="328" t="str">
        <f>IF($K$3="D",dropdown!F8,dropdown!B8)</f>
        <v>Not Applicable</v>
      </c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  <c r="AN17" s="102"/>
      <c r="AO17" s="329" t="str">
        <f>wert_not</f>
        <v>X</v>
      </c>
      <c r="AP17" s="329"/>
      <c r="AQ17" s="329"/>
      <c r="AS17" s="224">
        <f>IF(ISERROR((COUNTIF($L$8:$V$79,AO17)+COUNTIF($W$19:$AU$68,AO17))/COUNTA($L$8:$V$79,$W$19:$AU$68)),0,(COUNTIF($L$8:$V$79,AO17)+COUNTIF($W$19:$AU$68,AO17))/COUNTA($L$8:$V$79,$W$19:$AU$68))</f>
        <v>0.18954248366013071</v>
      </c>
      <c r="AT17" s="224"/>
      <c r="AU17" s="224"/>
      <c r="AV17" s="224"/>
    </row>
    <row r="18" spans="1:48" s="33" customFormat="1" ht="6" customHeight="1" x14ac:dyDescent="0.15">
      <c r="A18" s="320"/>
      <c r="C18" s="317"/>
      <c r="G18" s="33">
        <f>G16</f>
        <v>3</v>
      </c>
      <c r="H18" s="33">
        <v>3</v>
      </c>
      <c r="I18" s="231"/>
      <c r="J18" s="34"/>
      <c r="K18" s="234"/>
      <c r="L18" s="103"/>
      <c r="M18" s="104"/>
      <c r="N18" s="55"/>
      <c r="O18" s="318"/>
      <c r="P18" s="318"/>
      <c r="Q18" s="104"/>
      <c r="R18" s="55"/>
      <c r="S18" s="318"/>
      <c r="T18" s="318"/>
      <c r="U18" s="104"/>
      <c r="V18" s="55"/>
      <c r="W18" s="106"/>
      <c r="X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  <c r="AN18" s="102"/>
      <c r="AO18" s="329"/>
      <c r="AP18" s="329"/>
      <c r="AQ18" s="329"/>
      <c r="AS18" s="224"/>
      <c r="AT18" s="224"/>
      <c r="AU18" s="224"/>
      <c r="AV18" s="224"/>
    </row>
    <row r="19" spans="1:48" s="33" customFormat="1" ht="6" customHeight="1" x14ac:dyDescent="0.15">
      <c r="A19" s="320"/>
      <c r="C19" s="317"/>
      <c r="G19" s="33">
        <f>G16</f>
        <v>3</v>
      </c>
      <c r="H19" s="33">
        <v>4</v>
      </c>
      <c r="I19" s="232"/>
      <c r="J19" s="34"/>
      <c r="K19" s="235"/>
      <c r="L19" s="104"/>
      <c r="M19" s="318" t="s">
        <v>5</v>
      </c>
      <c r="N19" s="318"/>
      <c r="O19" s="55"/>
      <c r="P19" s="104"/>
      <c r="Q19" s="318" t="s">
        <v>12</v>
      </c>
      <c r="R19" s="318"/>
      <c r="S19" s="55"/>
      <c r="T19" s="104"/>
      <c r="U19" s="318" t="s">
        <v>5</v>
      </c>
      <c r="V19" s="318"/>
      <c r="W19" s="55"/>
      <c r="X19" s="103"/>
      <c r="Y19" s="103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</row>
    <row r="20" spans="1:48" s="33" customFormat="1" ht="6" customHeight="1" x14ac:dyDescent="0.15">
      <c r="A20" s="320"/>
      <c r="C20" s="317">
        <v>4</v>
      </c>
      <c r="G20" s="33">
        <f>G16+1</f>
        <v>4</v>
      </c>
      <c r="H20" s="33">
        <v>1</v>
      </c>
      <c r="I20" s="230" t="str">
        <f ca="1">INDIRECT($I$2&amp;$K$3&amp;"!"&amp;ADDRESS(ROW()-$B$2,COLUMN()-$B$2,4))</f>
        <v xml:space="preserve">Construction &amp; Materials  </v>
      </c>
      <c r="J20" s="34"/>
      <c r="K20" s="233" t="str">
        <f ca="1">INDIRECT($I$2&amp;$K$3&amp;"!"&amp;ADDRESS(ROW()-$B$2,COLUMN()-$B$2,4))</f>
        <v>thermal mass and insulation,
life cycle / embodied energy</v>
      </c>
      <c r="L20" s="55"/>
      <c r="M20" s="318"/>
      <c r="N20" s="318"/>
      <c r="O20" s="104"/>
      <c r="P20" s="55"/>
      <c r="Q20" s="318"/>
      <c r="R20" s="318"/>
      <c r="S20" s="104"/>
      <c r="T20" s="55"/>
      <c r="U20" s="318"/>
      <c r="V20" s="318"/>
      <c r="W20" s="104"/>
      <c r="X20" s="55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</row>
    <row r="21" spans="1:48" s="33" customFormat="1" ht="6" customHeight="1" x14ac:dyDescent="0.15">
      <c r="A21" s="320"/>
      <c r="C21" s="317"/>
      <c r="G21" s="33">
        <f>G20</f>
        <v>4</v>
      </c>
      <c r="H21" s="33">
        <v>2</v>
      </c>
      <c r="I21" s="231"/>
      <c r="J21" s="34"/>
      <c r="K21" s="234"/>
      <c r="L21" s="103"/>
      <c r="M21" s="55"/>
      <c r="N21" s="104"/>
      <c r="O21" s="318" t="s">
        <v>12</v>
      </c>
      <c r="P21" s="318"/>
      <c r="Q21" s="55"/>
      <c r="R21" s="104"/>
      <c r="S21" s="318" t="s">
        <v>6</v>
      </c>
      <c r="T21" s="318"/>
      <c r="U21" s="55"/>
      <c r="V21" s="104"/>
      <c r="W21" s="318" t="s">
        <v>232</v>
      </c>
      <c r="X21" s="318"/>
      <c r="Y21" s="55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</row>
    <row r="22" spans="1:48" s="33" customFormat="1" ht="6" customHeight="1" x14ac:dyDescent="0.15">
      <c r="A22" s="320"/>
      <c r="C22" s="317"/>
      <c r="G22" s="33">
        <f>G20</f>
        <v>4</v>
      </c>
      <c r="H22" s="33">
        <v>3</v>
      </c>
      <c r="I22" s="231"/>
      <c r="J22" s="34"/>
      <c r="K22" s="234"/>
      <c r="L22" s="103"/>
      <c r="M22" s="104"/>
      <c r="N22" s="55"/>
      <c r="O22" s="318"/>
      <c r="P22" s="318"/>
      <c r="Q22" s="104"/>
      <c r="R22" s="55"/>
      <c r="S22" s="318"/>
      <c r="T22" s="318"/>
      <c r="U22" s="104"/>
      <c r="V22" s="55"/>
      <c r="W22" s="318"/>
      <c r="X22" s="318"/>
      <c r="Y22" s="104"/>
      <c r="Z22" s="55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</row>
    <row r="23" spans="1:48" s="33" customFormat="1" ht="6" customHeight="1" x14ac:dyDescent="0.15">
      <c r="A23" s="320"/>
      <c r="C23" s="317"/>
      <c r="G23" s="33">
        <f>G20</f>
        <v>4</v>
      </c>
      <c r="H23" s="33">
        <v>4</v>
      </c>
      <c r="I23" s="232"/>
      <c r="J23" s="34"/>
      <c r="K23" s="235"/>
      <c r="L23" s="104"/>
      <c r="M23" s="318" t="s">
        <v>6</v>
      </c>
      <c r="N23" s="318"/>
      <c r="O23" s="55"/>
      <c r="P23" s="104"/>
      <c r="Q23" s="318" t="s">
        <v>12</v>
      </c>
      <c r="R23" s="318"/>
      <c r="S23" s="55"/>
      <c r="T23" s="104"/>
      <c r="U23" s="318" t="s">
        <v>5</v>
      </c>
      <c r="V23" s="318"/>
      <c r="W23" s="55"/>
      <c r="X23" s="104"/>
      <c r="Y23" s="318" t="s">
        <v>5</v>
      </c>
      <c r="Z23" s="318"/>
      <c r="AA23" s="55"/>
      <c r="AB23" s="103"/>
      <c r="AC23" s="103"/>
      <c r="AD23" s="103"/>
      <c r="AE23" s="103"/>
      <c r="AF23" s="103"/>
      <c r="AG23" s="103"/>
      <c r="AH23" s="103"/>
      <c r="AI23" s="103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</row>
    <row r="24" spans="1:48" s="33" customFormat="1" ht="6" customHeight="1" x14ac:dyDescent="0.15">
      <c r="A24" s="320"/>
      <c r="C24" s="317">
        <v>5</v>
      </c>
      <c r="G24" s="33">
        <f>G20+1</f>
        <v>5</v>
      </c>
      <c r="H24" s="33">
        <v>1</v>
      </c>
      <c r="I24" s="230" t="str">
        <f ca="1">INDIRECT($I$2&amp;$K$3&amp;"!"&amp;ADDRESS(ROW()-$B$2,COLUMN()-$B$2,4))</f>
        <v xml:space="preserve">Efficient Space Design </v>
      </c>
      <c r="J24" s="34"/>
      <c r="K24" s="233" t="str">
        <f ca="1">INDIRECT($I$2&amp;$K$3&amp;"!"&amp;ADDRESS(ROW()-$B$2,COLUMN()-$B$2,4))</f>
        <v>use of space, configuration
of spaces / functions,
interior design</v>
      </c>
      <c r="L24" s="55"/>
      <c r="M24" s="318"/>
      <c r="N24" s="318"/>
      <c r="O24" s="104"/>
      <c r="P24" s="55"/>
      <c r="Q24" s="318"/>
      <c r="R24" s="318"/>
      <c r="S24" s="104"/>
      <c r="T24" s="55"/>
      <c r="U24" s="318"/>
      <c r="V24" s="318"/>
      <c r="W24" s="104"/>
      <c r="X24" s="55"/>
      <c r="Y24" s="318"/>
      <c r="Z24" s="318"/>
      <c r="AA24" s="104"/>
      <c r="AB24" s="55"/>
      <c r="AC24" s="103"/>
      <c r="AD24" s="103"/>
      <c r="AE24" s="103"/>
      <c r="AF24" s="103"/>
      <c r="AG24" s="103"/>
      <c r="AH24" s="103"/>
      <c r="AI24" s="103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</row>
    <row r="25" spans="1:48" s="33" customFormat="1" ht="6" customHeight="1" x14ac:dyDescent="0.15">
      <c r="A25" s="320"/>
      <c r="C25" s="317"/>
      <c r="G25" s="33">
        <f>G24</f>
        <v>5</v>
      </c>
      <c r="H25" s="33">
        <v>2</v>
      </c>
      <c r="I25" s="231"/>
      <c r="J25" s="34"/>
      <c r="K25" s="234"/>
      <c r="L25" s="103"/>
      <c r="M25" s="55"/>
      <c r="N25" s="104"/>
      <c r="O25" s="318" t="s">
        <v>6</v>
      </c>
      <c r="P25" s="318"/>
      <c r="Q25" s="55"/>
      <c r="R25" s="104"/>
      <c r="S25" s="318" t="s">
        <v>5</v>
      </c>
      <c r="T25" s="318"/>
      <c r="U25" s="55"/>
      <c r="V25" s="104"/>
      <c r="W25" s="318" t="s">
        <v>5</v>
      </c>
      <c r="X25" s="318"/>
      <c r="Y25" s="55"/>
      <c r="Z25" s="104"/>
      <c r="AA25" s="318" t="s">
        <v>5</v>
      </c>
      <c r="AB25" s="318"/>
      <c r="AC25" s="55"/>
      <c r="AD25" s="103"/>
      <c r="AE25" s="103"/>
      <c r="AF25" s="103"/>
      <c r="AG25" s="103"/>
      <c r="AH25" s="103"/>
      <c r="AI25" s="103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</row>
    <row r="26" spans="1:48" s="33" customFormat="1" ht="6" customHeight="1" x14ac:dyDescent="0.15">
      <c r="A26" s="320"/>
      <c r="C26" s="317"/>
      <c r="G26" s="33">
        <f>G24</f>
        <v>5</v>
      </c>
      <c r="H26" s="33">
        <v>3</v>
      </c>
      <c r="I26" s="231"/>
      <c r="J26" s="34"/>
      <c r="K26" s="234"/>
      <c r="L26" s="103"/>
      <c r="M26" s="104"/>
      <c r="N26" s="55"/>
      <c r="O26" s="318"/>
      <c r="P26" s="318"/>
      <c r="Q26" s="104"/>
      <c r="R26" s="55"/>
      <c r="S26" s="318"/>
      <c r="T26" s="318"/>
      <c r="U26" s="104"/>
      <c r="V26" s="55"/>
      <c r="W26" s="318"/>
      <c r="X26" s="318"/>
      <c r="Y26" s="104"/>
      <c r="Z26" s="55"/>
      <c r="AA26" s="318"/>
      <c r="AB26" s="318"/>
      <c r="AC26" s="104"/>
      <c r="AD26" s="55"/>
      <c r="AE26" s="103"/>
      <c r="AF26" s="103"/>
      <c r="AG26" s="103"/>
      <c r="AH26" s="103"/>
      <c r="AI26" s="103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</row>
    <row r="27" spans="1:48" s="33" customFormat="1" ht="6" customHeight="1" x14ac:dyDescent="0.15">
      <c r="A27" s="320"/>
      <c r="C27" s="317"/>
      <c r="G27" s="33">
        <f>G24</f>
        <v>5</v>
      </c>
      <c r="H27" s="33">
        <v>4</v>
      </c>
      <c r="I27" s="232"/>
      <c r="J27" s="34"/>
      <c r="K27" s="235"/>
      <c r="L27" s="104"/>
      <c r="M27" s="318" t="s">
        <v>5</v>
      </c>
      <c r="N27" s="318"/>
      <c r="O27" s="55"/>
      <c r="P27" s="104"/>
      <c r="Q27" s="318" t="s">
        <v>232</v>
      </c>
      <c r="R27" s="318"/>
      <c r="S27" s="55"/>
      <c r="T27" s="104"/>
      <c r="U27" s="318" t="s">
        <v>5</v>
      </c>
      <c r="V27" s="318"/>
      <c r="W27" s="55"/>
      <c r="X27" s="104"/>
      <c r="Y27" s="318" t="s">
        <v>5</v>
      </c>
      <c r="Z27" s="318"/>
      <c r="AA27" s="55"/>
      <c r="AB27" s="104"/>
      <c r="AC27" s="318" t="s">
        <v>5</v>
      </c>
      <c r="AD27" s="318"/>
      <c r="AE27" s="55"/>
      <c r="AF27" s="103"/>
      <c r="AG27" s="103"/>
      <c r="AH27" s="103"/>
      <c r="AI27" s="103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</row>
    <row r="28" spans="1:48" s="33" customFormat="1" ht="6" customHeight="1" x14ac:dyDescent="0.15">
      <c r="A28" s="320"/>
      <c r="C28" s="317">
        <v>6</v>
      </c>
      <c r="G28" s="33">
        <f>G24+1</f>
        <v>6</v>
      </c>
      <c r="H28" s="33">
        <v>1</v>
      </c>
      <c r="I28" s="230" t="str">
        <f ca="1">INDIRECT($I$2&amp;$K$3&amp;"!"&amp;ADDRESS(ROW()-$B$2,COLUMN()-$B$2,4))</f>
        <v>Flexibility &amp; Adaptability</v>
      </c>
      <c r="J28" s="34"/>
      <c r="K28" s="233" t="str">
        <f ca="1">INDIRECT($I$2&amp;$K$3&amp;"!"&amp;ADDRESS(ROW()-$B$2,COLUMN()-$B$2,4))</f>
        <v>adaptable / pragmatic solutions, user can influence environment</v>
      </c>
      <c r="L28" s="55"/>
      <c r="M28" s="318"/>
      <c r="N28" s="318"/>
      <c r="O28" s="104"/>
      <c r="P28" s="55"/>
      <c r="Q28" s="318"/>
      <c r="R28" s="318"/>
      <c r="S28" s="104"/>
      <c r="T28" s="55"/>
      <c r="U28" s="318"/>
      <c r="V28" s="318"/>
      <c r="W28" s="104"/>
      <c r="X28" s="55"/>
      <c r="Y28" s="318"/>
      <c r="Z28" s="318"/>
      <c r="AA28" s="104"/>
      <c r="AB28" s="55"/>
      <c r="AC28" s="318"/>
      <c r="AD28" s="318"/>
      <c r="AE28" s="104"/>
      <c r="AF28" s="55"/>
      <c r="AG28" s="103"/>
      <c r="AH28" s="103"/>
      <c r="AI28" s="103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</row>
    <row r="29" spans="1:48" s="33" customFormat="1" ht="6" customHeight="1" x14ac:dyDescent="0.15">
      <c r="A29" s="320"/>
      <c r="C29" s="317"/>
      <c r="G29" s="33">
        <f>G28</f>
        <v>6</v>
      </c>
      <c r="H29" s="33">
        <v>2</v>
      </c>
      <c r="I29" s="231"/>
      <c r="J29" s="34"/>
      <c r="K29" s="234"/>
      <c r="L29" s="103"/>
      <c r="M29" s="55"/>
      <c r="N29" s="104"/>
      <c r="O29" s="318" t="s">
        <v>232</v>
      </c>
      <c r="P29" s="318"/>
      <c r="Q29" s="55"/>
      <c r="R29" s="104"/>
      <c r="S29" s="318" t="s">
        <v>6</v>
      </c>
      <c r="T29" s="318"/>
      <c r="U29" s="55"/>
      <c r="V29" s="104"/>
      <c r="W29" s="318" t="s">
        <v>5</v>
      </c>
      <c r="X29" s="318"/>
      <c r="Y29" s="55"/>
      <c r="Z29" s="104"/>
      <c r="AA29" s="318" t="s">
        <v>232</v>
      </c>
      <c r="AB29" s="318"/>
      <c r="AC29" s="55"/>
      <c r="AD29" s="104"/>
      <c r="AE29" s="318" t="s">
        <v>6</v>
      </c>
      <c r="AF29" s="318"/>
      <c r="AG29" s="55"/>
      <c r="AH29" s="103"/>
      <c r="AI29" s="103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</row>
    <row r="30" spans="1:48" s="33" customFormat="1" ht="6" customHeight="1" x14ac:dyDescent="0.15">
      <c r="A30" s="320"/>
      <c r="C30" s="317"/>
      <c r="G30" s="33">
        <f>G28</f>
        <v>6</v>
      </c>
      <c r="H30" s="33">
        <v>3</v>
      </c>
      <c r="I30" s="231"/>
      <c r="J30" s="34"/>
      <c r="K30" s="234"/>
      <c r="L30" s="103"/>
      <c r="M30" s="104"/>
      <c r="N30" s="55"/>
      <c r="O30" s="318"/>
      <c r="P30" s="318"/>
      <c r="Q30" s="104"/>
      <c r="R30" s="55"/>
      <c r="S30" s="318"/>
      <c r="T30" s="318"/>
      <c r="U30" s="104"/>
      <c r="V30" s="55"/>
      <c r="W30" s="318"/>
      <c r="X30" s="318"/>
      <c r="Y30" s="104"/>
      <c r="Z30" s="55"/>
      <c r="AA30" s="318"/>
      <c r="AB30" s="318"/>
      <c r="AC30" s="104"/>
      <c r="AD30" s="55"/>
      <c r="AE30" s="318"/>
      <c r="AF30" s="318"/>
      <c r="AG30" s="104"/>
      <c r="AH30" s="55"/>
      <c r="AI30" s="103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</row>
    <row r="31" spans="1:48" s="33" customFormat="1" ht="6" customHeight="1" x14ac:dyDescent="0.15">
      <c r="A31" s="320"/>
      <c r="C31" s="317"/>
      <c r="G31" s="33">
        <f>G28</f>
        <v>6</v>
      </c>
      <c r="H31" s="33">
        <v>4</v>
      </c>
      <c r="I31" s="232"/>
      <c r="J31" s="34"/>
      <c r="K31" s="235"/>
      <c r="L31" s="104"/>
      <c r="M31" s="318" t="s">
        <v>5</v>
      </c>
      <c r="N31" s="318"/>
      <c r="O31" s="55"/>
      <c r="P31" s="104"/>
      <c r="Q31" s="318" t="s">
        <v>232</v>
      </c>
      <c r="R31" s="318"/>
      <c r="S31" s="55"/>
      <c r="T31" s="104"/>
      <c r="U31" s="318" t="s">
        <v>231</v>
      </c>
      <c r="V31" s="318"/>
      <c r="W31" s="55"/>
      <c r="X31" s="104"/>
      <c r="Y31" s="318" t="s">
        <v>5</v>
      </c>
      <c r="Z31" s="318"/>
      <c r="AA31" s="55"/>
      <c r="AB31" s="104"/>
      <c r="AC31" s="318" t="s">
        <v>231</v>
      </c>
      <c r="AD31" s="318"/>
      <c r="AE31" s="55"/>
      <c r="AF31" s="104"/>
      <c r="AG31" s="318" t="s">
        <v>232</v>
      </c>
      <c r="AH31" s="318"/>
      <c r="AI31" s="55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</row>
    <row r="32" spans="1:48" s="33" customFormat="1" ht="6" customHeight="1" x14ac:dyDescent="0.15">
      <c r="A32" s="320"/>
      <c r="C32" s="317">
        <v>7</v>
      </c>
      <c r="G32" s="33">
        <f>G28+1</f>
        <v>7</v>
      </c>
      <c r="I32" s="230" t="str">
        <f ca="1">INDIRECT($I$2&amp;$K$3&amp;"!"&amp;ADDRESS(ROW()-$B$2,COLUMN()-$B$2,4))</f>
        <v>Solar Control</v>
      </c>
      <c r="J32" s="34"/>
      <c r="K32" s="233" t="str">
        <f ca="1">INDIRECT($I$2&amp;$K$3&amp;"!"&amp;ADDRESS(ROW()-$B$2,COLUMN()-$B$2,4))</f>
        <v>shading devices, 
solar gain management</v>
      </c>
      <c r="L32" s="108"/>
      <c r="M32" s="318"/>
      <c r="N32" s="318"/>
      <c r="O32" s="104"/>
      <c r="P32" s="55"/>
      <c r="Q32" s="318"/>
      <c r="R32" s="318"/>
      <c r="S32" s="104"/>
      <c r="T32" s="55"/>
      <c r="U32" s="318"/>
      <c r="V32" s="318"/>
      <c r="W32" s="104"/>
      <c r="X32" s="55"/>
      <c r="Y32" s="318"/>
      <c r="Z32" s="318"/>
      <c r="AA32" s="104"/>
      <c r="AB32" s="55"/>
      <c r="AC32" s="318"/>
      <c r="AD32" s="318"/>
      <c r="AE32" s="104"/>
      <c r="AF32" s="55"/>
      <c r="AG32" s="318"/>
      <c r="AH32" s="318"/>
      <c r="AI32" s="104"/>
      <c r="AJ32" s="55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</row>
    <row r="33" spans="1:47" s="33" customFormat="1" ht="6" customHeight="1" x14ac:dyDescent="0.15">
      <c r="A33" s="320"/>
      <c r="C33" s="317"/>
      <c r="G33" s="33">
        <f>G32</f>
        <v>7</v>
      </c>
      <c r="I33" s="231"/>
      <c r="J33" s="34"/>
      <c r="K33" s="234"/>
      <c r="L33" s="103"/>
      <c r="M33" s="55"/>
      <c r="N33" s="104"/>
      <c r="O33" s="318" t="s">
        <v>5</v>
      </c>
      <c r="P33" s="318"/>
      <c r="Q33" s="55"/>
      <c r="R33" s="104"/>
      <c r="S33" s="318" t="s">
        <v>5</v>
      </c>
      <c r="T33" s="318"/>
      <c r="U33" s="55"/>
      <c r="V33" s="104"/>
      <c r="W33" s="318" t="s">
        <v>231</v>
      </c>
      <c r="X33" s="318"/>
      <c r="Y33" s="55"/>
      <c r="Z33" s="104"/>
      <c r="AA33" s="318" t="s">
        <v>231</v>
      </c>
      <c r="AB33" s="318"/>
      <c r="AC33" s="55"/>
      <c r="AD33" s="104"/>
      <c r="AE33" s="318" t="s">
        <v>6</v>
      </c>
      <c r="AF33" s="318"/>
      <c r="AG33" s="55"/>
      <c r="AH33" s="104"/>
      <c r="AI33" s="318" t="s">
        <v>5</v>
      </c>
      <c r="AJ33" s="318"/>
      <c r="AK33" s="55"/>
      <c r="AL33" s="103"/>
      <c r="AM33" s="101"/>
      <c r="AN33" s="101"/>
      <c r="AO33" s="101"/>
      <c r="AP33" s="101"/>
      <c r="AQ33" s="101"/>
      <c r="AR33" s="101"/>
      <c r="AS33" s="101"/>
      <c r="AT33" s="101"/>
      <c r="AU33" s="101"/>
    </row>
    <row r="34" spans="1:47" s="33" customFormat="1" ht="6" customHeight="1" x14ac:dyDescent="0.15">
      <c r="A34" s="320"/>
      <c r="C34" s="317"/>
      <c r="G34" s="33">
        <f>G32</f>
        <v>7</v>
      </c>
      <c r="I34" s="231"/>
      <c r="J34" s="34"/>
      <c r="K34" s="234"/>
      <c r="L34" s="103"/>
      <c r="M34" s="104"/>
      <c r="N34" s="55"/>
      <c r="O34" s="318"/>
      <c r="P34" s="318"/>
      <c r="Q34" s="104"/>
      <c r="R34" s="55"/>
      <c r="S34" s="318"/>
      <c r="T34" s="318"/>
      <c r="U34" s="104"/>
      <c r="V34" s="55"/>
      <c r="W34" s="318"/>
      <c r="X34" s="318"/>
      <c r="Y34" s="104"/>
      <c r="Z34" s="55"/>
      <c r="AA34" s="318"/>
      <c r="AB34" s="318"/>
      <c r="AC34" s="104"/>
      <c r="AD34" s="55"/>
      <c r="AE34" s="318"/>
      <c r="AF34" s="318"/>
      <c r="AG34" s="104"/>
      <c r="AH34" s="55"/>
      <c r="AI34" s="318"/>
      <c r="AJ34" s="318"/>
      <c r="AK34" s="104"/>
      <c r="AL34" s="55"/>
      <c r="AM34" s="101"/>
      <c r="AN34" s="101"/>
      <c r="AO34" s="101"/>
      <c r="AP34" s="101"/>
      <c r="AQ34" s="101"/>
      <c r="AR34" s="101"/>
      <c r="AS34" s="101"/>
      <c r="AT34" s="101"/>
      <c r="AU34" s="101"/>
    </row>
    <row r="35" spans="1:47" s="33" customFormat="1" ht="6" customHeight="1" x14ac:dyDescent="0.15">
      <c r="A35" s="320"/>
      <c r="C35" s="317"/>
      <c r="G35" s="33">
        <f>G32</f>
        <v>7</v>
      </c>
      <c r="I35" s="232"/>
      <c r="J35" s="34"/>
      <c r="K35" s="235"/>
      <c r="L35" s="104"/>
      <c r="M35" s="318" t="s">
        <v>5</v>
      </c>
      <c r="N35" s="318"/>
      <c r="O35" s="55"/>
      <c r="P35" s="104"/>
      <c r="Q35" s="318" t="s">
        <v>5</v>
      </c>
      <c r="R35" s="318"/>
      <c r="S35" s="55"/>
      <c r="T35" s="104"/>
      <c r="U35" s="318" t="s">
        <v>232</v>
      </c>
      <c r="V35" s="318"/>
      <c r="W35" s="55"/>
      <c r="X35" s="104"/>
      <c r="Y35" s="318" t="s">
        <v>231</v>
      </c>
      <c r="Z35" s="318"/>
      <c r="AA35" s="55"/>
      <c r="AB35" s="104"/>
      <c r="AC35" s="318" t="s">
        <v>232</v>
      </c>
      <c r="AD35" s="318"/>
      <c r="AE35" s="55"/>
      <c r="AF35" s="104"/>
      <c r="AG35" s="318" t="s">
        <v>5</v>
      </c>
      <c r="AH35" s="318"/>
      <c r="AI35" s="55"/>
      <c r="AJ35" s="104"/>
      <c r="AK35" s="318" t="s">
        <v>5</v>
      </c>
      <c r="AL35" s="318"/>
      <c r="AM35" s="55"/>
      <c r="AN35" s="101"/>
      <c r="AO35" s="101"/>
      <c r="AP35" s="101"/>
      <c r="AQ35" s="101"/>
      <c r="AR35" s="101"/>
      <c r="AS35" s="101"/>
      <c r="AT35" s="101"/>
      <c r="AU35" s="101"/>
    </row>
    <row r="36" spans="1:47" s="33" customFormat="1" ht="6" customHeight="1" x14ac:dyDescent="0.15">
      <c r="A36" s="320"/>
      <c r="C36" s="317">
        <v>8</v>
      </c>
      <c r="G36" s="33">
        <f>G32+1</f>
        <v>8</v>
      </c>
      <c r="I36" s="230" t="str">
        <f ca="1">INDIRECT($I$2&amp;$K$3&amp;"!"&amp;ADDRESS(ROW()-$B$2,COLUMN()-$B$2,4))</f>
        <v>Daylighting</v>
      </c>
      <c r="J36" s="34"/>
      <c r="K36" s="233" t="str">
        <f ca="1">INDIRECT($I$2&amp;$K$3&amp;"!"&amp;ADDRESS(ROW()-$B$2,COLUMN()-$B$2,4))</f>
        <v>daylight access for working / living spaces, glare control</v>
      </c>
      <c r="L36" s="55"/>
      <c r="M36" s="318"/>
      <c r="N36" s="318"/>
      <c r="O36" s="104"/>
      <c r="P36" s="55"/>
      <c r="Q36" s="318"/>
      <c r="R36" s="318"/>
      <c r="S36" s="104"/>
      <c r="T36" s="55"/>
      <c r="U36" s="318"/>
      <c r="V36" s="318"/>
      <c r="W36" s="104"/>
      <c r="X36" s="55"/>
      <c r="Y36" s="318"/>
      <c r="Z36" s="318"/>
      <c r="AA36" s="104"/>
      <c r="AB36" s="55"/>
      <c r="AC36" s="318"/>
      <c r="AD36" s="318"/>
      <c r="AE36" s="104"/>
      <c r="AF36" s="55"/>
      <c r="AG36" s="318"/>
      <c r="AH36" s="318"/>
      <c r="AI36" s="104"/>
      <c r="AJ36" s="55"/>
      <c r="AK36" s="318"/>
      <c r="AL36" s="318"/>
      <c r="AM36" s="104"/>
      <c r="AN36" s="55"/>
      <c r="AO36" s="103"/>
      <c r="AP36" s="101"/>
      <c r="AQ36" s="101"/>
      <c r="AR36" s="103"/>
      <c r="AS36" s="103"/>
      <c r="AT36" s="101"/>
      <c r="AU36" s="101"/>
    </row>
    <row r="37" spans="1:47" s="33" customFormat="1" ht="6" customHeight="1" x14ac:dyDescent="0.15">
      <c r="A37" s="320"/>
      <c r="C37" s="317"/>
      <c r="G37" s="33">
        <f>G36</f>
        <v>8</v>
      </c>
      <c r="I37" s="231"/>
      <c r="J37" s="34"/>
      <c r="K37" s="234"/>
      <c r="L37" s="103"/>
      <c r="M37" s="55"/>
      <c r="N37" s="104"/>
      <c r="O37" s="318" t="s">
        <v>5</v>
      </c>
      <c r="P37" s="318"/>
      <c r="Q37" s="55"/>
      <c r="R37" s="104"/>
      <c r="S37" s="318" t="s">
        <v>5</v>
      </c>
      <c r="T37" s="318"/>
      <c r="U37" s="55"/>
      <c r="V37" s="104"/>
      <c r="W37" s="318" t="s">
        <v>231</v>
      </c>
      <c r="X37" s="318"/>
      <c r="Y37" s="55"/>
      <c r="Z37" s="104"/>
      <c r="AA37" s="318" t="s">
        <v>231</v>
      </c>
      <c r="AB37" s="318"/>
      <c r="AC37" s="55"/>
      <c r="AD37" s="104"/>
      <c r="AE37" s="318" t="s">
        <v>5</v>
      </c>
      <c r="AF37" s="318"/>
      <c r="AG37" s="55"/>
      <c r="AH37" s="104"/>
      <c r="AI37" s="318" t="s">
        <v>5</v>
      </c>
      <c r="AJ37" s="318"/>
      <c r="AK37" s="55"/>
      <c r="AL37" s="104"/>
      <c r="AM37" s="318" t="s">
        <v>6</v>
      </c>
      <c r="AN37" s="318"/>
      <c r="AO37" s="55"/>
      <c r="AP37" s="101"/>
      <c r="AQ37" s="101"/>
      <c r="AR37" s="103"/>
      <c r="AS37" s="103"/>
      <c r="AT37" s="101"/>
      <c r="AU37" s="101"/>
    </row>
    <row r="38" spans="1:47" s="33" customFormat="1" ht="6" customHeight="1" x14ac:dyDescent="0.15">
      <c r="A38" s="320"/>
      <c r="C38" s="317"/>
      <c r="G38" s="33">
        <f>G36</f>
        <v>8</v>
      </c>
      <c r="I38" s="231"/>
      <c r="J38" s="34"/>
      <c r="K38" s="234"/>
      <c r="L38" s="103"/>
      <c r="M38" s="104"/>
      <c r="N38" s="55"/>
      <c r="O38" s="318"/>
      <c r="P38" s="318"/>
      <c r="Q38" s="104"/>
      <c r="R38" s="55"/>
      <c r="S38" s="318"/>
      <c r="T38" s="318"/>
      <c r="U38" s="104"/>
      <c r="V38" s="55"/>
      <c r="W38" s="318"/>
      <c r="X38" s="318"/>
      <c r="Y38" s="104"/>
      <c r="Z38" s="55"/>
      <c r="AA38" s="318"/>
      <c r="AB38" s="318"/>
      <c r="AC38" s="104"/>
      <c r="AD38" s="55"/>
      <c r="AE38" s="318"/>
      <c r="AF38" s="318"/>
      <c r="AG38" s="104"/>
      <c r="AH38" s="55"/>
      <c r="AI38" s="318"/>
      <c r="AJ38" s="318"/>
      <c r="AK38" s="104"/>
      <c r="AL38" s="55"/>
      <c r="AM38" s="318"/>
      <c r="AN38" s="318"/>
      <c r="AO38" s="104"/>
      <c r="AP38" s="55"/>
      <c r="AQ38" s="103"/>
      <c r="AR38" s="103"/>
      <c r="AS38" s="103"/>
      <c r="AT38" s="103"/>
      <c r="AU38" s="103"/>
    </row>
    <row r="39" spans="1:47" s="33" customFormat="1" ht="6" customHeight="1" x14ac:dyDescent="0.15">
      <c r="A39" s="320"/>
      <c r="C39" s="317"/>
      <c r="G39" s="33">
        <f>G36</f>
        <v>8</v>
      </c>
      <c r="I39" s="232"/>
      <c r="J39" s="34"/>
      <c r="K39" s="235"/>
      <c r="L39" s="104"/>
      <c r="M39" s="318" t="s">
        <v>5</v>
      </c>
      <c r="N39" s="318"/>
      <c r="O39" s="55"/>
      <c r="P39" s="104"/>
      <c r="Q39" s="318" t="s">
        <v>5</v>
      </c>
      <c r="R39" s="318"/>
      <c r="S39" s="55"/>
      <c r="T39" s="104"/>
      <c r="U39" s="318" t="s">
        <v>6</v>
      </c>
      <c r="V39" s="318"/>
      <c r="W39" s="55"/>
      <c r="X39" s="104"/>
      <c r="Y39" s="318" t="s">
        <v>231</v>
      </c>
      <c r="Z39" s="318"/>
      <c r="AA39" s="55"/>
      <c r="AB39" s="104"/>
      <c r="AC39" s="318" t="s">
        <v>232</v>
      </c>
      <c r="AD39" s="318"/>
      <c r="AE39" s="55"/>
      <c r="AF39" s="104"/>
      <c r="AG39" s="318" t="s">
        <v>5</v>
      </c>
      <c r="AH39" s="318"/>
      <c r="AI39" s="55"/>
      <c r="AJ39" s="104"/>
      <c r="AK39" s="318" t="s">
        <v>11</v>
      </c>
      <c r="AL39" s="318"/>
      <c r="AM39" s="55"/>
      <c r="AN39" s="104"/>
      <c r="AO39" s="318" t="s">
        <v>12</v>
      </c>
      <c r="AP39" s="318"/>
      <c r="AQ39" s="55"/>
      <c r="AR39" s="103"/>
      <c r="AS39" s="103"/>
      <c r="AT39" s="103"/>
      <c r="AU39" s="103"/>
    </row>
    <row r="40" spans="1:47" s="33" customFormat="1" ht="6" customHeight="1" x14ac:dyDescent="0.15">
      <c r="A40" s="320"/>
      <c r="C40" s="317">
        <v>9</v>
      </c>
      <c r="G40" s="33">
        <f>G36+1</f>
        <v>9</v>
      </c>
      <c r="I40" s="230" t="str">
        <f ca="1">INDIRECT($I$2&amp;$K$3&amp;"!"&amp;ADDRESS(ROW()-$B$2,COLUMN()-$B$2,4))</f>
        <v>Natural  Ventilation</v>
      </c>
      <c r="J40" s="34"/>
      <c r="K40" s="233" t="str">
        <f ca="1">INDIRECT($I$2&amp;$K$3&amp;"!"&amp;ADDRESS(ROW()-$B$2,COLUMN()-$B$2,4))</f>
        <v>air flow into the building
and through the building</v>
      </c>
      <c r="L40" s="55"/>
      <c r="M40" s="318"/>
      <c r="N40" s="318"/>
      <c r="O40" s="104"/>
      <c r="P40" s="55"/>
      <c r="Q40" s="318"/>
      <c r="R40" s="318"/>
      <c r="S40" s="104"/>
      <c r="T40" s="55"/>
      <c r="U40" s="318"/>
      <c r="V40" s="318"/>
      <c r="W40" s="104"/>
      <c r="X40" s="55"/>
      <c r="Y40" s="318"/>
      <c r="Z40" s="318"/>
      <c r="AA40" s="104"/>
      <c r="AB40" s="55"/>
      <c r="AC40" s="318"/>
      <c r="AD40" s="318"/>
      <c r="AE40" s="104"/>
      <c r="AF40" s="55"/>
      <c r="AG40" s="318"/>
      <c r="AH40" s="318"/>
      <c r="AI40" s="104"/>
      <c r="AJ40" s="55"/>
      <c r="AK40" s="318"/>
      <c r="AL40" s="318"/>
      <c r="AM40" s="104"/>
      <c r="AN40" s="55"/>
      <c r="AO40" s="318"/>
      <c r="AP40" s="318"/>
      <c r="AQ40" s="104"/>
      <c r="AR40" s="55"/>
      <c r="AS40" s="103"/>
      <c r="AT40" s="103"/>
      <c r="AU40" s="103"/>
    </row>
    <row r="41" spans="1:47" s="33" customFormat="1" ht="6" customHeight="1" x14ac:dyDescent="0.15">
      <c r="A41" s="320"/>
      <c r="C41" s="317"/>
      <c r="G41" s="33">
        <f>G40</f>
        <v>9</v>
      </c>
      <c r="I41" s="231"/>
      <c r="J41" s="34"/>
      <c r="K41" s="234"/>
      <c r="L41" s="103"/>
      <c r="M41" s="55"/>
      <c r="N41" s="104"/>
      <c r="O41" s="318" t="s">
        <v>5</v>
      </c>
      <c r="P41" s="318"/>
      <c r="Q41" s="55"/>
      <c r="R41" s="104"/>
      <c r="S41" s="318" t="s">
        <v>6</v>
      </c>
      <c r="T41" s="318"/>
      <c r="U41" s="55"/>
      <c r="V41" s="104"/>
      <c r="W41" s="318" t="s">
        <v>6</v>
      </c>
      <c r="X41" s="318"/>
      <c r="Y41" s="55"/>
      <c r="Z41" s="104"/>
      <c r="AA41" s="318" t="s">
        <v>232</v>
      </c>
      <c r="AB41" s="318"/>
      <c r="AC41" s="55"/>
      <c r="AD41" s="104"/>
      <c r="AE41" s="318" t="s">
        <v>6</v>
      </c>
      <c r="AF41" s="318"/>
      <c r="AG41" s="55"/>
      <c r="AH41" s="104"/>
      <c r="AI41" s="318" t="s">
        <v>6</v>
      </c>
      <c r="AJ41" s="318"/>
      <c r="AK41" s="55"/>
      <c r="AL41" s="104"/>
      <c r="AM41" s="318" t="s">
        <v>11</v>
      </c>
      <c r="AN41" s="318"/>
      <c r="AO41" s="55"/>
      <c r="AP41" s="104"/>
      <c r="AQ41" s="318" t="s">
        <v>6</v>
      </c>
      <c r="AR41" s="318"/>
      <c r="AS41" s="55"/>
      <c r="AT41" s="103"/>
      <c r="AU41" s="103"/>
    </row>
    <row r="42" spans="1:47" s="33" customFormat="1" ht="6" customHeight="1" x14ac:dyDescent="0.15">
      <c r="A42" s="320"/>
      <c r="C42" s="317"/>
      <c r="G42" s="33">
        <f>G40</f>
        <v>9</v>
      </c>
      <c r="I42" s="231"/>
      <c r="J42" s="34"/>
      <c r="K42" s="234"/>
      <c r="L42" s="103"/>
      <c r="M42" s="104"/>
      <c r="N42" s="55"/>
      <c r="O42" s="318"/>
      <c r="P42" s="318"/>
      <c r="Q42" s="104"/>
      <c r="R42" s="55"/>
      <c r="S42" s="318"/>
      <c r="T42" s="318"/>
      <c r="U42" s="104"/>
      <c r="V42" s="55"/>
      <c r="W42" s="318"/>
      <c r="X42" s="318"/>
      <c r="Y42" s="104"/>
      <c r="Z42" s="55"/>
      <c r="AA42" s="318"/>
      <c r="AB42" s="318"/>
      <c r="AC42" s="104"/>
      <c r="AD42" s="55"/>
      <c r="AE42" s="318"/>
      <c r="AF42" s="318"/>
      <c r="AG42" s="104"/>
      <c r="AH42" s="55"/>
      <c r="AI42" s="318"/>
      <c r="AJ42" s="318"/>
      <c r="AK42" s="104"/>
      <c r="AL42" s="55"/>
      <c r="AM42" s="318"/>
      <c r="AN42" s="318"/>
      <c r="AO42" s="104"/>
      <c r="AP42" s="55"/>
      <c r="AQ42" s="318"/>
      <c r="AR42" s="318"/>
      <c r="AS42" s="104"/>
      <c r="AT42" s="55"/>
      <c r="AU42" s="103"/>
    </row>
    <row r="43" spans="1:47" s="33" customFormat="1" ht="6" customHeight="1" x14ac:dyDescent="0.15">
      <c r="A43" s="321"/>
      <c r="C43" s="327"/>
      <c r="G43" s="33">
        <f>G40</f>
        <v>9</v>
      </c>
      <c r="I43" s="232"/>
      <c r="J43" s="34"/>
      <c r="K43" s="235"/>
      <c r="L43" s="104"/>
      <c r="M43" s="318" t="s">
        <v>5</v>
      </c>
      <c r="N43" s="318"/>
      <c r="O43" s="55"/>
      <c r="P43" s="104"/>
      <c r="Q43" s="318" t="s">
        <v>231</v>
      </c>
      <c r="R43" s="318"/>
      <c r="S43" s="55"/>
      <c r="T43" s="104"/>
      <c r="U43" s="318" t="s">
        <v>232</v>
      </c>
      <c r="V43" s="318"/>
      <c r="W43" s="55"/>
      <c r="X43" s="104"/>
      <c r="Y43" s="318" t="s">
        <v>5</v>
      </c>
      <c r="Z43" s="318"/>
      <c r="AA43" s="55"/>
      <c r="AB43" s="104"/>
      <c r="AC43" s="318" t="s">
        <v>5</v>
      </c>
      <c r="AD43" s="318"/>
      <c r="AE43" s="55"/>
      <c r="AF43" s="104"/>
      <c r="AG43" s="318" t="s">
        <v>11</v>
      </c>
      <c r="AH43" s="318"/>
      <c r="AI43" s="55"/>
      <c r="AJ43" s="104"/>
      <c r="AK43" s="318" t="s">
        <v>12</v>
      </c>
      <c r="AL43" s="318"/>
      <c r="AM43" s="55"/>
      <c r="AN43" s="104"/>
      <c r="AO43" s="318" t="s">
        <v>6</v>
      </c>
      <c r="AP43" s="318"/>
      <c r="AQ43" s="55"/>
      <c r="AR43" s="104"/>
      <c r="AS43" s="318" t="s">
        <v>12</v>
      </c>
      <c r="AT43" s="318"/>
      <c r="AU43" s="55"/>
    </row>
    <row r="44" spans="1:47" s="33" customFormat="1" ht="6" customHeight="1" x14ac:dyDescent="0.15">
      <c r="A44" s="322" t="str">
        <f>'1_CCC'!A44</f>
        <v>Energieversorgung &amp; TGA &amp; Betrieb</v>
      </c>
      <c r="C44" s="325">
        <v>10</v>
      </c>
      <c r="G44" s="33">
        <f>G40+1</f>
        <v>10</v>
      </c>
      <c r="I44" s="230" t="str">
        <f ca="1">INDIRECT($I$2&amp;$K$3&amp;"!"&amp;ADDRESS(ROW()-$B$2,COLUMN()-$B$2,4))</f>
        <v>Energy Consumption</v>
      </c>
      <c r="J44" s="34"/>
      <c r="K44" s="233" t="str">
        <f ca="1">INDIRECT($I$2&amp;$K$3&amp;"!"&amp;ADDRESS(ROW()-$B$2,COLUMN()-$B$2,4))</f>
        <v>energy consumption for HVAC, equipment, lighting</v>
      </c>
      <c r="L44" s="55"/>
      <c r="M44" s="318"/>
      <c r="N44" s="318"/>
      <c r="O44" s="104"/>
      <c r="P44" s="55"/>
      <c r="Q44" s="318"/>
      <c r="R44" s="318"/>
      <c r="S44" s="104"/>
      <c r="T44" s="55"/>
      <c r="U44" s="318"/>
      <c r="V44" s="318"/>
      <c r="W44" s="104"/>
      <c r="X44" s="55"/>
      <c r="Y44" s="318"/>
      <c r="Z44" s="318"/>
      <c r="AA44" s="104"/>
      <c r="AB44" s="55"/>
      <c r="AC44" s="318"/>
      <c r="AD44" s="318"/>
      <c r="AE44" s="104"/>
      <c r="AF44" s="55"/>
      <c r="AG44" s="318"/>
      <c r="AH44" s="318"/>
      <c r="AI44" s="104"/>
      <c r="AJ44" s="55"/>
      <c r="AK44" s="318"/>
      <c r="AL44" s="318"/>
      <c r="AM44" s="104"/>
      <c r="AN44" s="55"/>
      <c r="AO44" s="318"/>
      <c r="AP44" s="318"/>
      <c r="AQ44" s="104"/>
      <c r="AR44" s="55"/>
      <c r="AS44" s="318"/>
      <c r="AT44" s="318"/>
      <c r="AU44" s="104"/>
    </row>
    <row r="45" spans="1:47" s="33" customFormat="1" ht="6" customHeight="1" x14ac:dyDescent="0.15">
      <c r="A45" s="323"/>
      <c r="C45" s="325"/>
      <c r="G45" s="33">
        <f>G44</f>
        <v>10</v>
      </c>
      <c r="I45" s="231"/>
      <c r="J45" s="34"/>
      <c r="K45" s="234"/>
      <c r="L45" s="103"/>
      <c r="M45" s="55"/>
      <c r="N45" s="104"/>
      <c r="O45" s="318" t="s">
        <v>6</v>
      </c>
      <c r="P45" s="318"/>
      <c r="Q45" s="55"/>
      <c r="R45" s="104"/>
      <c r="S45" s="318" t="s">
        <v>232</v>
      </c>
      <c r="T45" s="318"/>
      <c r="U45" s="55"/>
      <c r="V45" s="104"/>
      <c r="W45" s="318" t="s">
        <v>5</v>
      </c>
      <c r="X45" s="318"/>
      <c r="Y45" s="55"/>
      <c r="Z45" s="104"/>
      <c r="AA45" s="318" t="s">
        <v>5</v>
      </c>
      <c r="AB45" s="318"/>
      <c r="AC45" s="55"/>
      <c r="AD45" s="104"/>
      <c r="AE45" s="318" t="s">
        <v>11</v>
      </c>
      <c r="AF45" s="318"/>
      <c r="AG45" s="55"/>
      <c r="AH45" s="104"/>
      <c r="AI45" s="318" t="s">
        <v>11</v>
      </c>
      <c r="AJ45" s="318"/>
      <c r="AK45" s="55"/>
      <c r="AL45" s="104"/>
      <c r="AM45" s="318" t="s">
        <v>11</v>
      </c>
      <c r="AN45" s="318"/>
      <c r="AO45" s="55"/>
      <c r="AP45" s="104"/>
      <c r="AQ45" s="318" t="s">
        <v>6</v>
      </c>
      <c r="AR45" s="318"/>
      <c r="AS45" s="55"/>
      <c r="AT45" s="104"/>
      <c r="AU45" s="103"/>
    </row>
    <row r="46" spans="1:47" s="33" customFormat="1" ht="6" customHeight="1" x14ac:dyDescent="0.15">
      <c r="A46" s="323"/>
      <c r="C46" s="325"/>
      <c r="G46" s="33">
        <f>G44</f>
        <v>10</v>
      </c>
      <c r="I46" s="231"/>
      <c r="J46" s="34"/>
      <c r="K46" s="234"/>
      <c r="L46" s="103"/>
      <c r="M46" s="104"/>
      <c r="N46" s="55"/>
      <c r="O46" s="318"/>
      <c r="P46" s="318"/>
      <c r="Q46" s="104"/>
      <c r="R46" s="55"/>
      <c r="S46" s="318"/>
      <c r="T46" s="318"/>
      <c r="U46" s="104"/>
      <c r="V46" s="55"/>
      <c r="W46" s="318"/>
      <c r="X46" s="318"/>
      <c r="Y46" s="104"/>
      <c r="Z46" s="55"/>
      <c r="AA46" s="318"/>
      <c r="AB46" s="318"/>
      <c r="AC46" s="104"/>
      <c r="AD46" s="55"/>
      <c r="AE46" s="318"/>
      <c r="AF46" s="318"/>
      <c r="AG46" s="104"/>
      <c r="AH46" s="55"/>
      <c r="AI46" s="318"/>
      <c r="AJ46" s="318"/>
      <c r="AK46" s="104"/>
      <c r="AL46" s="55"/>
      <c r="AM46" s="318"/>
      <c r="AN46" s="318"/>
      <c r="AO46" s="104"/>
      <c r="AP46" s="55"/>
      <c r="AQ46" s="318"/>
      <c r="AR46" s="318"/>
      <c r="AS46" s="104"/>
      <c r="AT46" s="103"/>
      <c r="AU46" s="103"/>
    </row>
    <row r="47" spans="1:47" s="33" customFormat="1" ht="6" customHeight="1" x14ac:dyDescent="0.15">
      <c r="A47" s="323"/>
      <c r="C47" s="325"/>
      <c r="G47" s="33">
        <f>G44</f>
        <v>10</v>
      </c>
      <c r="I47" s="232"/>
      <c r="J47" s="34"/>
      <c r="K47" s="235"/>
      <c r="L47" s="104"/>
      <c r="M47" s="318" t="s">
        <v>232</v>
      </c>
      <c r="N47" s="318"/>
      <c r="O47" s="55"/>
      <c r="P47" s="104"/>
      <c r="Q47" s="318" t="s">
        <v>5</v>
      </c>
      <c r="R47" s="318"/>
      <c r="S47" s="55"/>
      <c r="T47" s="104"/>
      <c r="U47" s="318" t="s">
        <v>5</v>
      </c>
      <c r="V47" s="318"/>
      <c r="W47" s="55"/>
      <c r="X47" s="104"/>
      <c r="Y47" s="318" t="s">
        <v>5</v>
      </c>
      <c r="Z47" s="318"/>
      <c r="AA47" s="55"/>
      <c r="AB47" s="104"/>
      <c r="AC47" s="318" t="s">
        <v>11</v>
      </c>
      <c r="AD47" s="318"/>
      <c r="AE47" s="55"/>
      <c r="AF47" s="104"/>
      <c r="AG47" s="318" t="s">
        <v>11</v>
      </c>
      <c r="AH47" s="318"/>
      <c r="AI47" s="55"/>
      <c r="AJ47" s="104"/>
      <c r="AK47" s="318" t="s">
        <v>11</v>
      </c>
      <c r="AL47" s="318"/>
      <c r="AM47" s="55"/>
      <c r="AN47" s="104"/>
      <c r="AO47" s="318" t="s">
        <v>6</v>
      </c>
      <c r="AP47" s="318"/>
      <c r="AQ47" s="55"/>
      <c r="AR47" s="104"/>
      <c r="AS47" s="103"/>
      <c r="AT47" s="103"/>
      <c r="AU47" s="103"/>
    </row>
    <row r="48" spans="1:47" s="33" customFormat="1" ht="6" customHeight="1" x14ac:dyDescent="0.15">
      <c r="A48" s="323"/>
      <c r="C48" s="325">
        <v>11</v>
      </c>
      <c r="G48" s="33">
        <f>G44+1</f>
        <v>11</v>
      </c>
      <c r="I48" s="230" t="str">
        <f ca="1">INDIRECT($I$2&amp;$K$3&amp;"!"&amp;ADDRESS(ROW()-$B$2,COLUMN()-$B$2,4))</f>
        <v>Energy Supply</v>
      </c>
      <c r="J48" s="34"/>
      <c r="K48" s="233" t="str">
        <f ca="1">INDIRECT($I$2&amp;$K$3&amp;"!"&amp;ADDRESS(ROW()-$B$2,COLUMN()-$B$2,4))</f>
        <v>type of supply, reliability</v>
      </c>
      <c r="L48" s="55"/>
      <c r="M48" s="318"/>
      <c r="N48" s="318"/>
      <c r="O48" s="104"/>
      <c r="P48" s="55"/>
      <c r="Q48" s="318"/>
      <c r="R48" s="318"/>
      <c r="S48" s="104"/>
      <c r="T48" s="55"/>
      <c r="U48" s="318"/>
      <c r="V48" s="318"/>
      <c r="W48" s="104"/>
      <c r="X48" s="55"/>
      <c r="Y48" s="318"/>
      <c r="Z48" s="318"/>
      <c r="AA48" s="104"/>
      <c r="AB48" s="55"/>
      <c r="AC48" s="318"/>
      <c r="AD48" s="318"/>
      <c r="AE48" s="104"/>
      <c r="AF48" s="55"/>
      <c r="AG48" s="318"/>
      <c r="AH48" s="318"/>
      <c r="AI48" s="104"/>
      <c r="AJ48" s="55"/>
      <c r="AK48" s="318"/>
      <c r="AL48" s="318"/>
      <c r="AM48" s="104"/>
      <c r="AN48" s="55"/>
      <c r="AO48" s="318"/>
      <c r="AP48" s="318"/>
      <c r="AQ48" s="104"/>
      <c r="AR48" s="103"/>
      <c r="AS48" s="103"/>
      <c r="AT48" s="103"/>
      <c r="AU48" s="103"/>
    </row>
    <row r="49" spans="1:47" s="33" customFormat="1" ht="6" customHeight="1" x14ac:dyDescent="0.15">
      <c r="A49" s="323"/>
      <c r="C49" s="325"/>
      <c r="G49" s="33">
        <f>G48</f>
        <v>11</v>
      </c>
      <c r="I49" s="231"/>
      <c r="J49" s="34"/>
      <c r="K49" s="234"/>
      <c r="L49" s="103"/>
      <c r="M49" s="55"/>
      <c r="N49" s="104"/>
      <c r="O49" s="318" t="s">
        <v>5</v>
      </c>
      <c r="P49" s="318"/>
      <c r="Q49" s="55"/>
      <c r="R49" s="104"/>
      <c r="S49" s="318" t="s">
        <v>5</v>
      </c>
      <c r="T49" s="318"/>
      <c r="U49" s="55"/>
      <c r="V49" s="104"/>
      <c r="W49" s="318" t="s">
        <v>6</v>
      </c>
      <c r="X49" s="318"/>
      <c r="Y49" s="55"/>
      <c r="Z49" s="104"/>
      <c r="AA49" s="318" t="s">
        <v>231</v>
      </c>
      <c r="AB49" s="318"/>
      <c r="AC49" s="55"/>
      <c r="AD49" s="104"/>
      <c r="AE49" s="318" t="s">
        <v>6</v>
      </c>
      <c r="AF49" s="318"/>
      <c r="AG49" s="55"/>
      <c r="AH49" s="104"/>
      <c r="AI49" s="318" t="s">
        <v>11</v>
      </c>
      <c r="AJ49" s="318"/>
      <c r="AK49" s="55"/>
      <c r="AL49" s="104"/>
      <c r="AM49" s="318" t="s">
        <v>12</v>
      </c>
      <c r="AN49" s="318"/>
      <c r="AO49" s="55"/>
      <c r="AP49" s="104"/>
      <c r="AQ49" s="103"/>
      <c r="AR49" s="103"/>
      <c r="AS49" s="103"/>
      <c r="AT49" s="103"/>
      <c r="AU49" s="103"/>
    </row>
    <row r="50" spans="1:47" s="33" customFormat="1" ht="6" customHeight="1" x14ac:dyDescent="0.15">
      <c r="A50" s="323"/>
      <c r="C50" s="325"/>
      <c r="G50" s="33">
        <f>G48</f>
        <v>11</v>
      </c>
      <c r="I50" s="231"/>
      <c r="J50" s="34"/>
      <c r="K50" s="234"/>
      <c r="L50" s="103"/>
      <c r="M50" s="104"/>
      <c r="N50" s="55"/>
      <c r="O50" s="318"/>
      <c r="P50" s="318"/>
      <c r="Q50" s="104"/>
      <c r="R50" s="55"/>
      <c r="S50" s="318"/>
      <c r="T50" s="318"/>
      <c r="U50" s="104"/>
      <c r="V50" s="55"/>
      <c r="W50" s="318"/>
      <c r="X50" s="318"/>
      <c r="Y50" s="104"/>
      <c r="Z50" s="55"/>
      <c r="AA50" s="318"/>
      <c r="AB50" s="318"/>
      <c r="AC50" s="104"/>
      <c r="AD50" s="55"/>
      <c r="AE50" s="318"/>
      <c r="AF50" s="318"/>
      <c r="AG50" s="104"/>
      <c r="AH50" s="55"/>
      <c r="AI50" s="318"/>
      <c r="AJ50" s="318"/>
      <c r="AK50" s="104"/>
      <c r="AL50" s="55"/>
      <c r="AM50" s="318"/>
      <c r="AN50" s="318"/>
      <c r="AO50" s="104"/>
      <c r="AP50" s="103"/>
      <c r="AQ50" s="101"/>
      <c r="AR50" s="101"/>
      <c r="AS50" s="101"/>
      <c r="AT50" s="101"/>
      <c r="AU50" s="101"/>
    </row>
    <row r="51" spans="1:47" s="33" customFormat="1" ht="6" customHeight="1" x14ac:dyDescent="0.15">
      <c r="A51" s="323"/>
      <c r="C51" s="325"/>
      <c r="G51" s="33">
        <f>G48</f>
        <v>11</v>
      </c>
      <c r="I51" s="232"/>
      <c r="J51" s="34"/>
      <c r="K51" s="235"/>
      <c r="L51" s="104"/>
      <c r="M51" s="318" t="s">
        <v>5</v>
      </c>
      <c r="N51" s="318"/>
      <c r="O51" s="55"/>
      <c r="P51" s="104"/>
      <c r="Q51" s="318" t="s">
        <v>5</v>
      </c>
      <c r="R51" s="318"/>
      <c r="S51" s="55"/>
      <c r="T51" s="104"/>
      <c r="U51" s="318" t="s">
        <v>5</v>
      </c>
      <c r="V51" s="318"/>
      <c r="W51" s="55"/>
      <c r="X51" s="104"/>
      <c r="Y51" s="318" t="s">
        <v>231</v>
      </c>
      <c r="Z51" s="318"/>
      <c r="AA51" s="55"/>
      <c r="AB51" s="104"/>
      <c r="AC51" s="318" t="s">
        <v>231</v>
      </c>
      <c r="AD51" s="318"/>
      <c r="AE51" s="55"/>
      <c r="AF51" s="104"/>
      <c r="AG51" s="318" t="s">
        <v>6</v>
      </c>
      <c r="AH51" s="318"/>
      <c r="AI51" s="55"/>
      <c r="AJ51" s="104"/>
      <c r="AK51" s="318" t="s">
        <v>12</v>
      </c>
      <c r="AL51" s="318"/>
      <c r="AM51" s="55"/>
      <c r="AN51" s="104"/>
      <c r="AO51" s="103"/>
      <c r="AP51" s="101"/>
      <c r="AQ51" s="101"/>
      <c r="AR51" s="101"/>
      <c r="AS51" s="101"/>
      <c r="AT51" s="101"/>
      <c r="AU51" s="101"/>
    </row>
    <row r="52" spans="1:47" s="33" customFormat="1" ht="6" customHeight="1" x14ac:dyDescent="0.15">
      <c r="A52" s="323"/>
      <c r="C52" s="325">
        <v>12</v>
      </c>
      <c r="G52" s="33">
        <f>G48+1</f>
        <v>12</v>
      </c>
      <c r="I52" s="230" t="str">
        <f ca="1">INDIRECT($I$2&amp;$K$3&amp;"!"&amp;ADDRESS(ROW()-$B$2,COLUMN()-$B$2,4))</f>
        <v>Renewable Energy</v>
      </c>
      <c r="J52" s="34"/>
      <c r="K52" s="233" t="str">
        <f ca="1">INDIRECT($I$2&amp;$K$3&amp;"!"&amp;ADDRESS(ROW()-$B$2,COLUMN()-$B$2,4))</f>
        <v>potentials / capacities /
features and conditions 
at building site</v>
      </c>
      <c r="L52" s="55"/>
      <c r="M52" s="318"/>
      <c r="N52" s="318"/>
      <c r="O52" s="104"/>
      <c r="P52" s="55"/>
      <c r="Q52" s="318"/>
      <c r="R52" s="318"/>
      <c r="S52" s="104"/>
      <c r="T52" s="55"/>
      <c r="U52" s="318"/>
      <c r="V52" s="318"/>
      <c r="W52" s="104"/>
      <c r="X52" s="55"/>
      <c r="Y52" s="318"/>
      <c r="Z52" s="318"/>
      <c r="AA52" s="104"/>
      <c r="AB52" s="55"/>
      <c r="AC52" s="318"/>
      <c r="AD52" s="318"/>
      <c r="AE52" s="104"/>
      <c r="AF52" s="55"/>
      <c r="AG52" s="318"/>
      <c r="AH52" s="318"/>
      <c r="AI52" s="104"/>
      <c r="AJ52" s="55"/>
      <c r="AK52" s="318"/>
      <c r="AL52" s="318"/>
      <c r="AM52" s="104"/>
      <c r="AN52" s="101"/>
      <c r="AO52" s="101"/>
      <c r="AP52" s="101"/>
      <c r="AQ52" s="101"/>
      <c r="AR52" s="101"/>
      <c r="AS52" s="101"/>
      <c r="AT52" s="101"/>
      <c r="AU52" s="101"/>
    </row>
    <row r="53" spans="1:47" s="33" customFormat="1" ht="6" customHeight="1" x14ac:dyDescent="0.15">
      <c r="A53" s="323"/>
      <c r="C53" s="325"/>
      <c r="G53" s="33">
        <f>G52</f>
        <v>12</v>
      </c>
      <c r="I53" s="231"/>
      <c r="J53" s="34"/>
      <c r="K53" s="234"/>
      <c r="L53" s="103"/>
      <c r="M53" s="55"/>
      <c r="N53" s="104"/>
      <c r="O53" s="318" t="s">
        <v>5</v>
      </c>
      <c r="P53" s="318"/>
      <c r="Q53" s="55"/>
      <c r="R53" s="104"/>
      <c r="S53" s="318" t="s">
        <v>5</v>
      </c>
      <c r="T53" s="318"/>
      <c r="U53" s="55"/>
      <c r="V53" s="104"/>
      <c r="W53" s="318" t="s">
        <v>231</v>
      </c>
      <c r="X53" s="318"/>
      <c r="Y53" s="55"/>
      <c r="Z53" s="104"/>
      <c r="AA53" s="318" t="s">
        <v>231</v>
      </c>
      <c r="AB53" s="318"/>
      <c r="AC53" s="55"/>
      <c r="AD53" s="104"/>
      <c r="AE53" s="318" t="s">
        <v>231</v>
      </c>
      <c r="AF53" s="318"/>
      <c r="AG53" s="55"/>
      <c r="AH53" s="104"/>
      <c r="AI53" s="318" t="s">
        <v>5</v>
      </c>
      <c r="AJ53" s="318"/>
      <c r="AK53" s="55"/>
      <c r="AL53" s="104"/>
      <c r="AM53" s="101"/>
      <c r="AN53" s="101"/>
      <c r="AO53" s="101"/>
      <c r="AP53" s="101"/>
      <c r="AQ53" s="101"/>
      <c r="AR53" s="101"/>
      <c r="AS53" s="101"/>
      <c r="AT53" s="101"/>
      <c r="AU53" s="101"/>
    </row>
    <row r="54" spans="1:47" s="33" customFormat="1" ht="6" customHeight="1" x14ac:dyDescent="0.15">
      <c r="A54" s="323"/>
      <c r="C54" s="325"/>
      <c r="G54" s="33">
        <f>G52</f>
        <v>12</v>
      </c>
      <c r="I54" s="231"/>
      <c r="J54" s="34"/>
      <c r="K54" s="234"/>
      <c r="L54" s="103"/>
      <c r="M54" s="104"/>
      <c r="N54" s="55"/>
      <c r="O54" s="318"/>
      <c r="P54" s="318"/>
      <c r="Q54" s="104"/>
      <c r="R54" s="55"/>
      <c r="S54" s="318"/>
      <c r="T54" s="318"/>
      <c r="U54" s="104"/>
      <c r="V54" s="55"/>
      <c r="W54" s="318"/>
      <c r="X54" s="318"/>
      <c r="Y54" s="104"/>
      <c r="Z54" s="55"/>
      <c r="AA54" s="318"/>
      <c r="AB54" s="318"/>
      <c r="AC54" s="104"/>
      <c r="AD54" s="55"/>
      <c r="AE54" s="318"/>
      <c r="AF54" s="318"/>
      <c r="AG54" s="104"/>
      <c r="AH54" s="55"/>
      <c r="AI54" s="318"/>
      <c r="AJ54" s="318"/>
      <c r="AK54" s="104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</row>
    <row r="55" spans="1:47" s="33" customFormat="1" ht="6" customHeight="1" x14ac:dyDescent="0.15">
      <c r="A55" s="323"/>
      <c r="C55" s="325"/>
      <c r="G55" s="33">
        <f>G52</f>
        <v>12</v>
      </c>
      <c r="I55" s="232"/>
      <c r="J55" s="34"/>
      <c r="K55" s="235"/>
      <c r="L55" s="104"/>
      <c r="M55" s="318" t="s">
        <v>5</v>
      </c>
      <c r="N55" s="318"/>
      <c r="O55" s="55"/>
      <c r="P55" s="104"/>
      <c r="Q55" s="318" t="s">
        <v>232</v>
      </c>
      <c r="R55" s="318"/>
      <c r="S55" s="55"/>
      <c r="T55" s="104"/>
      <c r="U55" s="318" t="s">
        <v>232</v>
      </c>
      <c r="V55" s="318"/>
      <c r="W55" s="55"/>
      <c r="X55" s="104"/>
      <c r="Y55" s="318" t="s">
        <v>5</v>
      </c>
      <c r="Z55" s="318"/>
      <c r="AA55" s="55"/>
      <c r="AB55" s="104"/>
      <c r="AC55" s="318" t="s">
        <v>231</v>
      </c>
      <c r="AD55" s="318"/>
      <c r="AE55" s="55"/>
      <c r="AF55" s="104"/>
      <c r="AG55" s="318" t="s">
        <v>232</v>
      </c>
      <c r="AH55" s="318"/>
      <c r="AI55" s="55"/>
      <c r="AJ55" s="104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</row>
    <row r="56" spans="1:47" s="33" customFormat="1" ht="6" customHeight="1" x14ac:dyDescent="0.15">
      <c r="A56" s="323"/>
      <c r="C56" s="325">
        <v>13</v>
      </c>
      <c r="G56" s="33">
        <f>G52+1</f>
        <v>13</v>
      </c>
      <c r="I56" s="230" t="str">
        <f ca="1">INDIRECT($I$2&amp;$K$3&amp;"!"&amp;ADDRESS(ROW()-$B$2,COLUMN()-$B$2,4))</f>
        <v>Cooling Strategies</v>
      </c>
      <c r="J56" s="34"/>
      <c r="K56" s="233" t="str">
        <f ca="1">INDIRECT($I$2&amp;$K$3&amp;"!"&amp;ADDRESS(ROW()-$B$2,COLUMN()-$B$2,4))</f>
        <v>passive / active cooling systems and heating concept</v>
      </c>
      <c r="L56" s="108"/>
      <c r="M56" s="318"/>
      <c r="N56" s="318"/>
      <c r="O56" s="104"/>
      <c r="P56" s="55"/>
      <c r="Q56" s="318"/>
      <c r="R56" s="318"/>
      <c r="S56" s="104"/>
      <c r="T56" s="55"/>
      <c r="U56" s="318"/>
      <c r="V56" s="318"/>
      <c r="W56" s="104"/>
      <c r="X56" s="55"/>
      <c r="Y56" s="318"/>
      <c r="Z56" s="318"/>
      <c r="AA56" s="104"/>
      <c r="AB56" s="55"/>
      <c r="AC56" s="318"/>
      <c r="AD56" s="318"/>
      <c r="AE56" s="104"/>
      <c r="AF56" s="55"/>
      <c r="AG56" s="318"/>
      <c r="AH56" s="318"/>
      <c r="AI56" s="104"/>
      <c r="AJ56" s="103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</row>
    <row r="57" spans="1:47" s="33" customFormat="1" ht="6" customHeight="1" x14ac:dyDescent="0.15">
      <c r="A57" s="323"/>
      <c r="C57" s="325"/>
      <c r="G57" s="33">
        <f>G56</f>
        <v>13</v>
      </c>
      <c r="I57" s="231"/>
      <c r="J57" s="34"/>
      <c r="K57" s="234"/>
      <c r="L57" s="103"/>
      <c r="M57" s="55"/>
      <c r="N57" s="104"/>
      <c r="O57" s="318" t="s">
        <v>5</v>
      </c>
      <c r="P57" s="318"/>
      <c r="Q57" s="55"/>
      <c r="R57" s="104"/>
      <c r="S57" s="318" t="s">
        <v>6</v>
      </c>
      <c r="T57" s="318"/>
      <c r="U57" s="55"/>
      <c r="V57" s="104"/>
      <c r="W57" s="318" t="s">
        <v>232</v>
      </c>
      <c r="X57" s="318"/>
      <c r="Y57" s="55"/>
      <c r="Z57" s="104"/>
      <c r="AA57" s="318" t="s">
        <v>232</v>
      </c>
      <c r="AB57" s="318"/>
      <c r="AC57" s="55"/>
      <c r="AD57" s="104"/>
      <c r="AE57" s="318" t="s">
        <v>232</v>
      </c>
      <c r="AF57" s="318"/>
      <c r="AG57" s="55"/>
      <c r="AH57" s="104"/>
      <c r="AI57" s="103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</row>
    <row r="58" spans="1:47" s="33" customFormat="1" ht="6" customHeight="1" x14ac:dyDescent="0.15">
      <c r="A58" s="323"/>
      <c r="C58" s="325"/>
      <c r="G58" s="33">
        <f>G56</f>
        <v>13</v>
      </c>
      <c r="I58" s="231"/>
      <c r="J58" s="34"/>
      <c r="K58" s="234"/>
      <c r="L58" s="103"/>
      <c r="M58" s="104"/>
      <c r="N58" s="55"/>
      <c r="O58" s="318"/>
      <c r="P58" s="318"/>
      <c r="Q58" s="104"/>
      <c r="R58" s="55"/>
      <c r="S58" s="318"/>
      <c r="T58" s="318"/>
      <c r="U58" s="104"/>
      <c r="V58" s="55"/>
      <c r="W58" s="318"/>
      <c r="X58" s="318"/>
      <c r="Y58" s="104"/>
      <c r="Z58" s="55"/>
      <c r="AA58" s="318"/>
      <c r="AB58" s="318"/>
      <c r="AC58" s="104"/>
      <c r="AD58" s="55"/>
      <c r="AE58" s="318"/>
      <c r="AF58" s="318"/>
      <c r="AG58" s="104"/>
      <c r="AH58" s="103"/>
      <c r="AI58" s="103"/>
      <c r="AJ58" s="103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</row>
    <row r="59" spans="1:47" s="33" customFormat="1" ht="6" customHeight="1" x14ac:dyDescent="0.15">
      <c r="A59" s="323"/>
      <c r="C59" s="325"/>
      <c r="G59" s="33">
        <f>G56</f>
        <v>13</v>
      </c>
      <c r="I59" s="232"/>
      <c r="J59" s="34"/>
      <c r="K59" s="235"/>
      <c r="L59" s="104"/>
      <c r="M59" s="318" t="s">
        <v>5</v>
      </c>
      <c r="N59" s="318"/>
      <c r="O59" s="55"/>
      <c r="P59" s="104"/>
      <c r="Q59" s="318" t="s">
        <v>5</v>
      </c>
      <c r="R59" s="318"/>
      <c r="S59" s="55"/>
      <c r="T59" s="104"/>
      <c r="U59" s="318" t="s">
        <v>6</v>
      </c>
      <c r="V59" s="318"/>
      <c r="W59" s="55"/>
      <c r="X59" s="104"/>
      <c r="Y59" s="318" t="s">
        <v>232</v>
      </c>
      <c r="Z59" s="318"/>
      <c r="AA59" s="55"/>
      <c r="AB59" s="104"/>
      <c r="AC59" s="318" t="s">
        <v>232</v>
      </c>
      <c r="AD59" s="318"/>
      <c r="AE59" s="55"/>
      <c r="AF59" s="104"/>
      <c r="AG59" s="103"/>
      <c r="AH59" s="103"/>
      <c r="AI59" s="103"/>
      <c r="AJ59" s="103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</row>
    <row r="60" spans="1:47" s="33" customFormat="1" ht="6" customHeight="1" x14ac:dyDescent="0.15">
      <c r="A60" s="323"/>
      <c r="C60" s="325">
        <v>14</v>
      </c>
      <c r="G60" s="33">
        <f>G56+1</f>
        <v>14</v>
      </c>
      <c r="I60" s="230" t="str">
        <f ca="1">INDIRECT($I$2&amp;$K$3&amp;"!"&amp;ADDRESS(ROW()-$B$2,COLUMN()-$B$2,4))</f>
        <v>Mechanical Ventilation</v>
      </c>
      <c r="J60" s="34"/>
      <c r="K60" s="233" t="str">
        <f ca="1">INDIRECT($I$2&amp;$K$3&amp;"!"&amp;ADDRESS(ROW()-$B$2,COLUMN()-$B$2,4))</f>
        <v>fresh air
supply and distribution</v>
      </c>
      <c r="L60" s="55"/>
      <c r="M60" s="318"/>
      <c r="N60" s="318"/>
      <c r="O60" s="104"/>
      <c r="P60" s="55"/>
      <c r="Q60" s="318"/>
      <c r="R60" s="318"/>
      <c r="S60" s="104"/>
      <c r="T60" s="55"/>
      <c r="U60" s="318"/>
      <c r="V60" s="318"/>
      <c r="W60" s="104"/>
      <c r="X60" s="55"/>
      <c r="Y60" s="318"/>
      <c r="Z60" s="318"/>
      <c r="AA60" s="104"/>
      <c r="AB60" s="55"/>
      <c r="AC60" s="318"/>
      <c r="AD60" s="318"/>
      <c r="AE60" s="104"/>
      <c r="AF60" s="103"/>
      <c r="AG60" s="103"/>
      <c r="AH60" s="103"/>
      <c r="AI60" s="103"/>
      <c r="AJ60" s="103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</row>
    <row r="61" spans="1:47" s="33" customFormat="1" ht="6" customHeight="1" x14ac:dyDescent="0.15">
      <c r="A61" s="323"/>
      <c r="C61" s="325"/>
      <c r="G61" s="33">
        <f>G60</f>
        <v>14</v>
      </c>
      <c r="I61" s="231"/>
      <c r="J61" s="34"/>
      <c r="K61" s="234"/>
      <c r="L61" s="103"/>
      <c r="M61" s="55"/>
      <c r="N61" s="104"/>
      <c r="O61" s="318" t="s">
        <v>6</v>
      </c>
      <c r="P61" s="318"/>
      <c r="Q61" s="55"/>
      <c r="R61" s="104"/>
      <c r="S61" s="318" t="s">
        <v>6</v>
      </c>
      <c r="T61" s="318"/>
      <c r="U61" s="55"/>
      <c r="V61" s="104"/>
      <c r="W61" s="318" t="s">
        <v>231</v>
      </c>
      <c r="X61" s="318"/>
      <c r="Y61" s="55"/>
      <c r="Z61" s="104"/>
      <c r="AA61" s="318" t="s">
        <v>5</v>
      </c>
      <c r="AB61" s="318"/>
      <c r="AC61" s="55"/>
      <c r="AD61" s="104"/>
      <c r="AE61" s="103"/>
      <c r="AF61" s="103"/>
      <c r="AG61" s="103"/>
      <c r="AH61" s="103"/>
      <c r="AI61" s="103"/>
      <c r="AJ61" s="103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</row>
    <row r="62" spans="1:47" s="33" customFormat="1" ht="6" customHeight="1" x14ac:dyDescent="0.15">
      <c r="A62" s="323"/>
      <c r="C62" s="325"/>
      <c r="G62" s="33">
        <f>G60</f>
        <v>14</v>
      </c>
      <c r="I62" s="231"/>
      <c r="J62" s="34"/>
      <c r="K62" s="234"/>
      <c r="L62" s="103"/>
      <c r="M62" s="104"/>
      <c r="N62" s="55"/>
      <c r="O62" s="318"/>
      <c r="P62" s="318"/>
      <c r="Q62" s="104"/>
      <c r="R62" s="55"/>
      <c r="S62" s="318"/>
      <c r="T62" s="318"/>
      <c r="U62" s="104"/>
      <c r="V62" s="55"/>
      <c r="W62" s="318"/>
      <c r="X62" s="318"/>
      <c r="Y62" s="104"/>
      <c r="Z62" s="55"/>
      <c r="AA62" s="318"/>
      <c r="AB62" s="318"/>
      <c r="AC62" s="104"/>
      <c r="AD62" s="103"/>
      <c r="AE62" s="103"/>
      <c r="AF62" s="103"/>
      <c r="AG62" s="103"/>
      <c r="AH62" s="103"/>
      <c r="AI62" s="103"/>
      <c r="AJ62" s="103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</row>
    <row r="63" spans="1:47" s="33" customFormat="1" ht="6" customHeight="1" x14ac:dyDescent="0.15">
      <c r="A63" s="323"/>
      <c r="C63" s="325"/>
      <c r="G63" s="33">
        <f>G60</f>
        <v>14</v>
      </c>
      <c r="I63" s="232"/>
      <c r="J63" s="34"/>
      <c r="K63" s="235"/>
      <c r="L63" s="104"/>
      <c r="M63" s="318" t="s">
        <v>11</v>
      </c>
      <c r="N63" s="318"/>
      <c r="O63" s="55"/>
      <c r="P63" s="104"/>
      <c r="Q63" s="318" t="s">
        <v>232</v>
      </c>
      <c r="R63" s="318"/>
      <c r="S63" s="55"/>
      <c r="T63" s="104"/>
      <c r="U63" s="318" t="s">
        <v>232</v>
      </c>
      <c r="V63" s="318"/>
      <c r="W63" s="55"/>
      <c r="X63" s="104"/>
      <c r="Y63" s="318" t="s">
        <v>5</v>
      </c>
      <c r="Z63" s="318"/>
      <c r="AA63" s="55"/>
      <c r="AB63" s="104"/>
      <c r="AC63" s="103"/>
      <c r="AD63" s="103"/>
      <c r="AE63" s="103"/>
      <c r="AF63" s="103"/>
      <c r="AG63" s="103"/>
      <c r="AH63" s="103"/>
      <c r="AI63" s="103"/>
      <c r="AJ63" s="103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</row>
    <row r="64" spans="1:47" s="33" customFormat="1" ht="6" customHeight="1" x14ac:dyDescent="0.15">
      <c r="A64" s="323"/>
      <c r="C64" s="325">
        <v>15</v>
      </c>
      <c r="G64" s="33">
        <f>G60+1</f>
        <v>15</v>
      </c>
      <c r="I64" s="230" t="str">
        <f ca="1">INDIRECT($I$2&amp;$K$3&amp;"!"&amp;ADDRESS(ROW()-$B$2,COLUMN()-$B$2,4))</f>
        <v>Domestic Hot Water</v>
      </c>
      <c r="J64" s="34"/>
      <c r="K64" s="233" t="str">
        <f ca="1">INDIRECT($I$2&amp;$K$3&amp;"!"&amp;ADDRESS(ROW()-$B$2,COLUMN()-$B$2,4))</f>
        <v>hot water
requirement and consumption</v>
      </c>
      <c r="L64" s="55"/>
      <c r="M64" s="318"/>
      <c r="N64" s="318"/>
      <c r="O64" s="104"/>
      <c r="P64" s="55"/>
      <c r="Q64" s="318"/>
      <c r="R64" s="318"/>
      <c r="S64" s="104"/>
      <c r="T64" s="55"/>
      <c r="U64" s="318"/>
      <c r="V64" s="318"/>
      <c r="W64" s="104"/>
      <c r="X64" s="55"/>
      <c r="Y64" s="318"/>
      <c r="Z64" s="318"/>
      <c r="AA64" s="104"/>
      <c r="AB64" s="103"/>
      <c r="AC64" s="103"/>
      <c r="AD64" s="103"/>
      <c r="AE64" s="103"/>
      <c r="AF64" s="103"/>
      <c r="AG64" s="103"/>
      <c r="AH64" s="103"/>
      <c r="AI64" s="103"/>
      <c r="AJ64" s="103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</row>
    <row r="65" spans="1:47" s="33" customFormat="1" ht="6" customHeight="1" x14ac:dyDescent="0.15">
      <c r="A65" s="323"/>
      <c r="C65" s="325"/>
      <c r="G65" s="33">
        <f>G64</f>
        <v>15</v>
      </c>
      <c r="I65" s="231"/>
      <c r="J65" s="34"/>
      <c r="K65" s="234"/>
      <c r="L65" s="103"/>
      <c r="M65" s="55"/>
      <c r="N65" s="104"/>
      <c r="O65" s="318" t="s">
        <v>12</v>
      </c>
      <c r="P65" s="318"/>
      <c r="Q65" s="55"/>
      <c r="R65" s="104"/>
      <c r="S65" s="318" t="s">
        <v>6</v>
      </c>
      <c r="T65" s="318"/>
      <c r="U65" s="55"/>
      <c r="V65" s="104"/>
      <c r="W65" s="318" t="s">
        <v>232</v>
      </c>
      <c r="X65" s="318"/>
      <c r="Y65" s="55"/>
      <c r="Z65" s="104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</row>
    <row r="66" spans="1:47" s="33" customFormat="1" ht="6" customHeight="1" x14ac:dyDescent="0.15">
      <c r="A66" s="323"/>
      <c r="C66" s="325"/>
      <c r="G66" s="33">
        <f>G64</f>
        <v>15</v>
      </c>
      <c r="I66" s="231"/>
      <c r="J66" s="34"/>
      <c r="K66" s="234"/>
      <c r="L66" s="103"/>
      <c r="M66" s="104"/>
      <c r="N66" s="55"/>
      <c r="O66" s="318"/>
      <c r="P66" s="318"/>
      <c r="Q66" s="104"/>
      <c r="R66" s="55"/>
      <c r="S66" s="318"/>
      <c r="T66" s="318"/>
      <c r="U66" s="104"/>
      <c r="V66" s="55"/>
      <c r="W66" s="318"/>
      <c r="X66" s="318"/>
      <c r="Y66" s="104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</row>
    <row r="67" spans="1:47" s="33" customFormat="1" ht="6" customHeight="1" x14ac:dyDescent="0.15">
      <c r="A67" s="323"/>
      <c r="C67" s="325"/>
      <c r="G67" s="33">
        <f>G64</f>
        <v>15</v>
      </c>
      <c r="I67" s="232"/>
      <c r="J67" s="34"/>
      <c r="K67" s="235"/>
      <c r="L67" s="104"/>
      <c r="M67" s="318" t="s">
        <v>12</v>
      </c>
      <c r="N67" s="318"/>
      <c r="O67" s="55"/>
      <c r="P67" s="104"/>
      <c r="Q67" s="318" t="s">
        <v>6</v>
      </c>
      <c r="R67" s="318"/>
      <c r="S67" s="55"/>
      <c r="T67" s="104"/>
      <c r="U67" s="318" t="s">
        <v>5</v>
      </c>
      <c r="V67" s="318"/>
      <c r="W67" s="55"/>
      <c r="X67" s="104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</row>
    <row r="68" spans="1:47" s="33" customFormat="1" ht="6" customHeight="1" x14ac:dyDescent="0.15">
      <c r="A68" s="323"/>
      <c r="C68" s="325">
        <v>16</v>
      </c>
      <c r="G68" s="33">
        <f>G64+1</f>
        <v>16</v>
      </c>
      <c r="I68" s="230" t="str">
        <f ca="1">INDIRECT($I$2&amp;$K$3&amp;"!"&amp;ADDRESS(ROW()-$B$2,COLUMN()-$B$2,4))</f>
        <v>Water Concept</v>
      </c>
      <c r="J68" s="34"/>
      <c r="K68" s="233" t="str">
        <f ca="1">INDIRECT($I$2&amp;$K$3&amp;"!"&amp;ADDRESS(ROW()-$B$2,COLUMN()-$B$2,4))</f>
        <v>availability, supply, 
rainwater harvesting</v>
      </c>
      <c r="L68" s="55"/>
      <c r="M68" s="318"/>
      <c r="N68" s="318"/>
      <c r="O68" s="104"/>
      <c r="P68" s="55"/>
      <c r="Q68" s="318"/>
      <c r="R68" s="318"/>
      <c r="S68" s="104"/>
      <c r="T68" s="55"/>
      <c r="U68" s="318"/>
      <c r="V68" s="318"/>
      <c r="W68" s="104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</row>
    <row r="69" spans="1:47" s="33" customFormat="1" ht="6" customHeight="1" x14ac:dyDescent="0.15">
      <c r="A69" s="323"/>
      <c r="C69" s="325"/>
      <c r="G69" s="33">
        <f>G68</f>
        <v>16</v>
      </c>
      <c r="I69" s="231"/>
      <c r="J69" s="34"/>
      <c r="K69" s="234"/>
      <c r="L69" s="103"/>
      <c r="M69" s="55"/>
      <c r="N69" s="104"/>
      <c r="O69" s="318" t="s">
        <v>11</v>
      </c>
      <c r="P69" s="318"/>
      <c r="Q69" s="55"/>
      <c r="R69" s="104"/>
      <c r="S69" s="318" t="s">
        <v>12</v>
      </c>
      <c r="T69" s="318"/>
      <c r="U69" s="55"/>
      <c r="V69" s="104"/>
      <c r="W69" s="106"/>
      <c r="X69" s="106"/>
      <c r="Y69" s="106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</row>
    <row r="70" spans="1:47" s="33" customFormat="1" ht="6" customHeight="1" x14ac:dyDescent="0.15">
      <c r="A70" s="323"/>
      <c r="C70" s="325"/>
      <c r="G70" s="33">
        <f>G68</f>
        <v>16</v>
      </c>
      <c r="I70" s="231"/>
      <c r="J70" s="34"/>
      <c r="K70" s="234"/>
      <c r="L70" s="103"/>
      <c r="M70" s="104"/>
      <c r="N70" s="55"/>
      <c r="O70" s="318"/>
      <c r="P70" s="318"/>
      <c r="Q70" s="104"/>
      <c r="R70" s="55"/>
      <c r="S70" s="318"/>
      <c r="T70" s="318"/>
      <c r="U70" s="104"/>
      <c r="V70" s="103"/>
      <c r="W70" s="106"/>
      <c r="X70" s="106"/>
      <c r="Y70" s="106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</row>
    <row r="71" spans="1:47" s="33" customFormat="1" ht="6" customHeight="1" x14ac:dyDescent="0.15">
      <c r="A71" s="323"/>
      <c r="C71" s="325"/>
      <c r="G71" s="33">
        <f>G68</f>
        <v>16</v>
      </c>
      <c r="I71" s="232"/>
      <c r="J71" s="34"/>
      <c r="K71" s="235"/>
      <c r="L71" s="104"/>
      <c r="M71" s="318" t="s">
        <v>5</v>
      </c>
      <c r="N71" s="318"/>
      <c r="O71" s="55"/>
      <c r="P71" s="104"/>
      <c r="Q71" s="318" t="s">
        <v>12</v>
      </c>
      <c r="R71" s="318"/>
      <c r="S71" s="55"/>
      <c r="T71" s="104"/>
      <c r="U71" s="103"/>
      <c r="V71" s="103"/>
      <c r="W71" s="106"/>
      <c r="X71" s="106"/>
      <c r="Y71" s="106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</row>
    <row r="72" spans="1:47" ht="6" customHeight="1" x14ac:dyDescent="0.25">
      <c r="A72" s="323"/>
      <c r="C72" s="325">
        <v>17</v>
      </c>
      <c r="I72" s="230" t="str">
        <f ca="1">INDIRECT($I$2&amp;$K$3&amp;"!"&amp;ADDRESS(ROW()-$B$2,COLUMN()-$B$2,4))</f>
        <v>Sewage Concept</v>
      </c>
      <c r="J72" s="34"/>
      <c r="K72" s="233" t="str">
        <f ca="1">INDIRECT($I$2&amp;$K$3&amp;"!"&amp;ADDRESS(ROW()-$B$2,COLUMN()-$B$2,4))</f>
        <v>sewage infrastructure,
legislation, recycling, 
grey water concept</v>
      </c>
      <c r="L72" s="55"/>
      <c r="M72" s="318"/>
      <c r="N72" s="318"/>
      <c r="O72" s="104"/>
      <c r="P72" s="55"/>
      <c r="Q72" s="318"/>
      <c r="R72" s="318"/>
      <c r="S72" s="104"/>
      <c r="T72" s="103"/>
      <c r="U72" s="103"/>
      <c r="V72" s="103"/>
      <c r="W72" s="14"/>
      <c r="X72" s="14"/>
      <c r="Y72" s="14"/>
    </row>
    <row r="73" spans="1:47" ht="6" customHeight="1" x14ac:dyDescent="0.25">
      <c r="A73" s="323"/>
      <c r="C73" s="325"/>
      <c r="I73" s="231"/>
      <c r="J73" s="34"/>
      <c r="K73" s="234"/>
      <c r="L73" s="103"/>
      <c r="M73" s="55"/>
      <c r="N73" s="104"/>
      <c r="O73" s="318" t="s">
        <v>12</v>
      </c>
      <c r="P73" s="318"/>
      <c r="Q73" s="55"/>
      <c r="R73" s="104"/>
      <c r="S73" s="103"/>
      <c r="T73" s="103"/>
      <c r="U73" s="103"/>
      <c r="V73" s="103"/>
      <c r="W73" s="14"/>
      <c r="X73" s="14"/>
      <c r="Y73" s="14"/>
    </row>
    <row r="74" spans="1:47" ht="6" customHeight="1" x14ac:dyDescent="0.25">
      <c r="A74" s="323"/>
      <c r="C74" s="325"/>
      <c r="I74" s="231"/>
      <c r="J74" s="34"/>
      <c r="K74" s="234"/>
      <c r="L74" s="103"/>
      <c r="M74" s="104"/>
      <c r="N74" s="55"/>
      <c r="O74" s="318"/>
      <c r="P74" s="318"/>
      <c r="Q74" s="104"/>
      <c r="R74" s="103"/>
      <c r="S74" s="103"/>
      <c r="T74" s="103"/>
      <c r="U74" s="103"/>
      <c r="V74" s="103"/>
      <c r="W74" s="14"/>
      <c r="X74" s="14"/>
      <c r="Y74" s="14"/>
    </row>
    <row r="75" spans="1:47" ht="6" customHeight="1" x14ac:dyDescent="0.25">
      <c r="A75" s="323"/>
      <c r="C75" s="325"/>
      <c r="I75" s="232"/>
      <c r="J75" s="34"/>
      <c r="K75" s="235"/>
      <c r="L75" s="104"/>
      <c r="M75" s="318" t="s">
        <v>6</v>
      </c>
      <c r="N75" s="318"/>
      <c r="O75" s="55"/>
      <c r="P75" s="104"/>
      <c r="Q75" s="103"/>
      <c r="R75" s="103"/>
      <c r="S75" s="103"/>
      <c r="T75" s="103"/>
      <c r="U75" s="103"/>
      <c r="V75" s="103"/>
      <c r="W75" s="14"/>
      <c r="X75" s="14"/>
      <c r="Y75" s="14"/>
    </row>
    <row r="76" spans="1:47" ht="6" customHeight="1" x14ac:dyDescent="0.25">
      <c r="A76" s="323"/>
      <c r="C76" s="325">
        <v>18</v>
      </c>
      <c r="I76" s="230" t="str">
        <f ca="1">INDIRECT($I$2&amp;$K$3&amp;"!"&amp;ADDRESS(ROW()-$B$2,COLUMN()-$B$2,4))</f>
        <v>Building Operation</v>
      </c>
      <c r="J76" s="34"/>
      <c r="K76" s="233" t="str">
        <f ca="1">INDIRECT($I$2&amp;$K$3&amp;"!"&amp;ADDRESS(ROW()-$B$2,COLUMN()-$B$2,4))</f>
        <v>ownership, type of building management, energy billing, responsibility for maintenance</v>
      </c>
      <c r="L76" s="55"/>
      <c r="M76" s="318"/>
      <c r="N76" s="318"/>
      <c r="O76" s="104"/>
      <c r="P76" s="101"/>
      <c r="Q76" s="101"/>
      <c r="R76" s="103"/>
      <c r="S76" s="103"/>
      <c r="T76" s="103"/>
      <c r="U76" s="103"/>
      <c r="V76" s="103"/>
      <c r="W76" s="14"/>
      <c r="X76" s="14"/>
      <c r="Y76" s="14"/>
    </row>
    <row r="77" spans="1:47" ht="6" customHeight="1" x14ac:dyDescent="0.25">
      <c r="A77" s="323"/>
      <c r="C77" s="325"/>
      <c r="I77" s="231"/>
      <c r="J77" s="34"/>
      <c r="K77" s="234"/>
      <c r="L77" s="103"/>
      <c r="M77" s="55"/>
      <c r="N77" s="104"/>
      <c r="O77" s="103"/>
      <c r="P77" s="103"/>
      <c r="Q77" s="103"/>
      <c r="R77" s="103"/>
      <c r="S77" s="103"/>
      <c r="T77" s="103"/>
      <c r="U77" s="103"/>
      <c r="V77" s="103"/>
    </row>
    <row r="78" spans="1:47" ht="6" customHeight="1" x14ac:dyDescent="0.25">
      <c r="A78" s="323"/>
      <c r="C78" s="325"/>
      <c r="I78" s="231"/>
      <c r="J78" s="34"/>
      <c r="K78" s="234"/>
      <c r="L78" s="103"/>
      <c r="M78" s="104"/>
      <c r="N78" s="103"/>
      <c r="O78" s="103"/>
      <c r="P78" s="103"/>
      <c r="Q78" s="103"/>
      <c r="R78" s="103"/>
      <c r="S78" s="103"/>
      <c r="T78" s="103"/>
      <c r="U78" s="103"/>
      <c r="V78" s="103"/>
    </row>
    <row r="79" spans="1:47" ht="6" customHeight="1" x14ac:dyDescent="0.25">
      <c r="A79" s="324"/>
      <c r="C79" s="326"/>
      <c r="I79" s="232"/>
      <c r="J79" s="34"/>
      <c r="K79" s="235"/>
      <c r="L79" s="104"/>
      <c r="M79" s="103"/>
      <c r="N79" s="103"/>
      <c r="O79" s="103"/>
      <c r="P79" s="103"/>
      <c r="Q79" s="103"/>
      <c r="R79" s="103"/>
      <c r="S79" s="103"/>
      <c r="T79" s="103"/>
      <c r="U79" s="103"/>
      <c r="V79" s="103"/>
    </row>
    <row r="84" spans="29:29" x14ac:dyDescent="0.3">
      <c r="AC84" s="109"/>
    </row>
    <row r="85" spans="29:29" x14ac:dyDescent="0.3">
      <c r="AC85" s="109"/>
    </row>
  </sheetData>
  <sheetProtection selectLockedCells="1"/>
  <mergeCells count="226">
    <mergeCell ref="M3:AA3"/>
    <mergeCell ref="AC3:AQ3"/>
    <mergeCell ref="AS3:AV3"/>
    <mergeCell ref="M6:T6"/>
    <mergeCell ref="V6:AV6"/>
    <mergeCell ref="C8:C11"/>
    <mergeCell ref="I8:I11"/>
    <mergeCell ref="K8:K11"/>
    <mergeCell ref="X8:AM9"/>
    <mergeCell ref="AO8:AQ9"/>
    <mergeCell ref="AS8:AV9"/>
    <mergeCell ref="M11:N12"/>
    <mergeCell ref="X11:AM12"/>
    <mergeCell ref="AO11:AQ12"/>
    <mergeCell ref="AS11:AV12"/>
    <mergeCell ref="C12:C15"/>
    <mergeCell ref="I12:I15"/>
    <mergeCell ref="K12:K15"/>
    <mergeCell ref="O13:P14"/>
    <mergeCell ref="X14:AM15"/>
    <mergeCell ref="AO14:AQ15"/>
    <mergeCell ref="AS14:AV15"/>
    <mergeCell ref="M15:N16"/>
    <mergeCell ref="Q15:R16"/>
    <mergeCell ref="X17:AM18"/>
    <mergeCell ref="AE29:AF30"/>
    <mergeCell ref="AO17:AQ18"/>
    <mergeCell ref="AS17:AV18"/>
    <mergeCell ref="M19:N20"/>
    <mergeCell ref="Q19:R20"/>
    <mergeCell ref="U19:V20"/>
    <mergeCell ref="C20:C23"/>
    <mergeCell ref="I20:I23"/>
    <mergeCell ref="K20:K23"/>
    <mergeCell ref="O21:P22"/>
    <mergeCell ref="S21:T22"/>
    <mergeCell ref="W21:X22"/>
    <mergeCell ref="M23:N24"/>
    <mergeCell ref="Q23:R24"/>
    <mergeCell ref="U23:V24"/>
    <mergeCell ref="Y23:Z24"/>
    <mergeCell ref="AC27:AD28"/>
    <mergeCell ref="C28:C31"/>
    <mergeCell ref="I28:I31"/>
    <mergeCell ref="K28:K31"/>
    <mergeCell ref="O29:P30"/>
    <mergeCell ref="S29:T30"/>
    <mergeCell ref="W29:X30"/>
    <mergeCell ref="AA29:AB30"/>
    <mergeCell ref="C24:C27"/>
    <mergeCell ref="I24:I27"/>
    <mergeCell ref="K24:K27"/>
    <mergeCell ref="W25:X26"/>
    <mergeCell ref="AA25:AB26"/>
    <mergeCell ref="M27:N28"/>
    <mergeCell ref="Q27:R28"/>
    <mergeCell ref="U27:V28"/>
    <mergeCell ref="Y27:Z28"/>
    <mergeCell ref="O25:P26"/>
    <mergeCell ref="S25:T26"/>
    <mergeCell ref="AG31:AH32"/>
    <mergeCell ref="C32:C35"/>
    <mergeCell ref="I32:I35"/>
    <mergeCell ref="K32:K35"/>
    <mergeCell ref="O33:P34"/>
    <mergeCell ref="S33:T34"/>
    <mergeCell ref="W33:X34"/>
    <mergeCell ref="AA33:AB34"/>
    <mergeCell ref="AE33:AF34"/>
    <mergeCell ref="M31:N32"/>
    <mergeCell ref="Q31:R32"/>
    <mergeCell ref="U31:V32"/>
    <mergeCell ref="Y31:Z32"/>
    <mergeCell ref="AC31:AD32"/>
    <mergeCell ref="W37:X38"/>
    <mergeCell ref="AA37:AB38"/>
    <mergeCell ref="AE37:AF38"/>
    <mergeCell ref="AI37:AJ38"/>
    <mergeCell ref="AI33:AJ34"/>
    <mergeCell ref="M35:N36"/>
    <mergeCell ref="Q35:R36"/>
    <mergeCell ref="U35:V36"/>
    <mergeCell ref="Y35:Z36"/>
    <mergeCell ref="AC35:AD36"/>
    <mergeCell ref="AG35:AH36"/>
    <mergeCell ref="S37:T38"/>
    <mergeCell ref="AO39:AP40"/>
    <mergeCell ref="C40:C43"/>
    <mergeCell ref="I40:I43"/>
    <mergeCell ref="K40:K43"/>
    <mergeCell ref="O41:P42"/>
    <mergeCell ref="S41:T42"/>
    <mergeCell ref="W41:X42"/>
    <mergeCell ref="AA41:AB42"/>
    <mergeCell ref="AE41:AF42"/>
    <mergeCell ref="AI41:AJ42"/>
    <mergeCell ref="C36:C39"/>
    <mergeCell ref="I36:I39"/>
    <mergeCell ref="K36:K39"/>
    <mergeCell ref="AM41:AN42"/>
    <mergeCell ref="AM37:AN38"/>
    <mergeCell ref="M39:N40"/>
    <mergeCell ref="Q39:R40"/>
    <mergeCell ref="U39:V40"/>
    <mergeCell ref="Y39:Z40"/>
    <mergeCell ref="AC39:AD40"/>
    <mergeCell ref="AG39:AH40"/>
    <mergeCell ref="AK39:AL40"/>
    <mergeCell ref="AK35:AL36"/>
    <mergeCell ref="O37:P38"/>
    <mergeCell ref="AQ41:AR42"/>
    <mergeCell ref="M43:N44"/>
    <mergeCell ref="Q43:R44"/>
    <mergeCell ref="U43:V44"/>
    <mergeCell ref="Y43:Z44"/>
    <mergeCell ref="AC43:AD44"/>
    <mergeCell ref="AG43:AH44"/>
    <mergeCell ref="AK43:AL44"/>
    <mergeCell ref="AO43:AP44"/>
    <mergeCell ref="AS43:AT44"/>
    <mergeCell ref="C44:C47"/>
    <mergeCell ref="I44:I47"/>
    <mergeCell ref="K44:K47"/>
    <mergeCell ref="O45:P46"/>
    <mergeCell ref="S45:T46"/>
    <mergeCell ref="W45:X46"/>
    <mergeCell ref="AA45:AB46"/>
    <mergeCell ref="AE45:AF46"/>
    <mergeCell ref="AI45:AJ46"/>
    <mergeCell ref="AM45:AN46"/>
    <mergeCell ref="AQ45:AR46"/>
    <mergeCell ref="M47:N48"/>
    <mergeCell ref="Q47:R48"/>
    <mergeCell ref="U47:V48"/>
    <mergeCell ref="Y47:Z48"/>
    <mergeCell ref="AC47:AD48"/>
    <mergeCell ref="AG47:AH48"/>
    <mergeCell ref="AK47:AL48"/>
    <mergeCell ref="AO47:AP48"/>
    <mergeCell ref="AM49:AN50"/>
    <mergeCell ref="M51:N52"/>
    <mergeCell ref="Q51:R52"/>
    <mergeCell ref="U51:V52"/>
    <mergeCell ref="Y51:Z52"/>
    <mergeCell ref="AC51:AD52"/>
    <mergeCell ref="AG51:AH52"/>
    <mergeCell ref="O49:P50"/>
    <mergeCell ref="S49:T50"/>
    <mergeCell ref="W49:X50"/>
    <mergeCell ref="AG55:AH56"/>
    <mergeCell ref="AK51:AL52"/>
    <mergeCell ref="C52:C55"/>
    <mergeCell ref="I52:I55"/>
    <mergeCell ref="K52:K55"/>
    <mergeCell ref="O53:P54"/>
    <mergeCell ref="S53:T54"/>
    <mergeCell ref="W53:X54"/>
    <mergeCell ref="AA53:AB54"/>
    <mergeCell ref="AE53:AF54"/>
    <mergeCell ref="AI53:AJ54"/>
    <mergeCell ref="C48:C51"/>
    <mergeCell ref="I48:I51"/>
    <mergeCell ref="K48:K51"/>
    <mergeCell ref="AA49:AB50"/>
    <mergeCell ref="AE49:AF50"/>
    <mergeCell ref="AI49:AJ50"/>
    <mergeCell ref="AE57:AF58"/>
    <mergeCell ref="M59:N60"/>
    <mergeCell ref="Q59:R60"/>
    <mergeCell ref="U59:V60"/>
    <mergeCell ref="Y59:Z60"/>
    <mergeCell ref="AC59:AD60"/>
    <mergeCell ref="C56:C59"/>
    <mergeCell ref="I56:I59"/>
    <mergeCell ref="K56:K59"/>
    <mergeCell ref="O57:P58"/>
    <mergeCell ref="S57:T58"/>
    <mergeCell ref="W57:X58"/>
    <mergeCell ref="M55:N56"/>
    <mergeCell ref="Q55:R56"/>
    <mergeCell ref="U55:V56"/>
    <mergeCell ref="Y55:Z56"/>
    <mergeCell ref="AC55:AD56"/>
    <mergeCell ref="W65:X66"/>
    <mergeCell ref="M67:N68"/>
    <mergeCell ref="Q67:R68"/>
    <mergeCell ref="U67:V68"/>
    <mergeCell ref="C68:C71"/>
    <mergeCell ref="I68:I71"/>
    <mergeCell ref="K68:K71"/>
    <mergeCell ref="O69:P70"/>
    <mergeCell ref="AA57:AB58"/>
    <mergeCell ref="M71:N72"/>
    <mergeCell ref="Q71:R72"/>
    <mergeCell ref="C72:C75"/>
    <mergeCell ref="I72:I75"/>
    <mergeCell ref="K72:K75"/>
    <mergeCell ref="O73:P74"/>
    <mergeCell ref="M75:N76"/>
    <mergeCell ref="C76:C79"/>
    <mergeCell ref="I76:I79"/>
    <mergeCell ref="K76:K79"/>
    <mergeCell ref="C16:C19"/>
    <mergeCell ref="I16:I19"/>
    <mergeCell ref="K16:K19"/>
    <mergeCell ref="O17:P18"/>
    <mergeCell ref="S17:T18"/>
    <mergeCell ref="A8:A43"/>
    <mergeCell ref="A44:A79"/>
    <mergeCell ref="AA61:AB62"/>
    <mergeCell ref="M63:N64"/>
    <mergeCell ref="Q63:R64"/>
    <mergeCell ref="U63:V64"/>
    <mergeCell ref="Y63:Z64"/>
    <mergeCell ref="C64:C67"/>
    <mergeCell ref="I64:I67"/>
    <mergeCell ref="K64:K67"/>
    <mergeCell ref="O65:P66"/>
    <mergeCell ref="S65:T66"/>
    <mergeCell ref="C60:C63"/>
    <mergeCell ref="I60:I63"/>
    <mergeCell ref="K60:K63"/>
    <mergeCell ref="O61:P62"/>
    <mergeCell ref="S61:T62"/>
    <mergeCell ref="W61:X62"/>
    <mergeCell ref="S69:T70"/>
  </mergeCells>
  <conditionalFormatting sqref="M23:N24 M27:N28 M31:N32 M11:N12 M15:N16 M19:N20 O25:P26 O29:P30 O33:P34 O13:P14 O17:P18 O21:P22 Q27:R28 Q31:R32 Q35:R36 Q15:R16 Q19:R20 Q23:R24 S29:T30 S33:T34 S37:T38 S17:T18 S21:T22 S25:T26 U31:V32 U35:V36 U39:V40 U19:V20 U23:V24 U27:V28 W33:X34 W37:X38 W41:X42 W21:X22 W25:X26 W29:X30 Y35:Z36 Y39:Z40 Y43:Z44 Y23:Z24 Y27:Z28 Y31:Z32 AA37:AB38 AA41:AB42 AA45:AB46 AA25:AB26 AA29:AB30 AA33:AB34 AC39:AD40 AC43:AD44 AC47:AD48 AC27:AD28 AC31:AD32 AC35:AD36 AE41:AF42 AE45:AF46 AE49:AF50 AE29:AF30 AE33:AF34 AE37:AF38 AG43:AH44 AG47:AH48 AG51:AH52 AG31:AH32 AG35:AH36 AG39:AH40 AI45:AJ46 AI49:AJ50 AI53:AJ54 AI33:AJ34 AI37:AJ38 AI41:AJ42 M47:N48 M51:N52 M55:N56 M35:N36 M39:N40 M43:N44 O49:P50 O53:P54 O57:P58 O37:P38 O41:P42 O45:P46 Q51:R52 Q55:R56 Q59:R60 Q39:R40 Q43:R44 Q47:R48 S53:T54 S57:T58 S61:T62 S41:T42 S45:T46 S49:T50 U55:V56 U59:V60 U63:V64 U43:V44 U47:V48 U51:V52 W57:X58 W61:X62 W65:X66 W45:X46 W49:X50 W53:X54 M67:N68 M71:N72 M75:N76 M59:N60 M63:N64 Y55:Z56 Y59:Z60 Y63:Z64 Y47:Z48 Y51:Z52 AK43:AL44 AK47:AL48 AK51:AL52 AK35:AL36 AK39:AL40 AA49:AB50 AA53:AB54 AC51:AD52 AC55:AD56 AE53:AF54 AE57:AF58 AA57:AB58 AA61:AB62 O61:P62 O65:P66 Q63:R64 Q67:R68 S65:T66 S69:T70 O69:P70 O73:P74 AM37:AN38 AM41:AN42 AM45:AN46 AM49:AN50 AO39:AP40 AO43:AP44 AQ41:AR42 AQ45:AR46 AS43:AT44 AO47:AP48 AG55:AH56 AC59:AD60 U67:V68 Q71:R72">
    <cfRule type="cellIs" dxfId="3" priority="1" operator="equal">
      <formula>"X"</formula>
    </cfRule>
    <cfRule type="cellIs" dxfId="2" priority="2" operator="equal">
      <formula>"-"</formula>
    </cfRule>
    <cfRule type="cellIs" dxfId="1" priority="3" operator="equal">
      <formula>"o"</formula>
    </cfRule>
    <cfRule type="cellIs" dxfId="0" priority="4" operator="equal">
      <formula>"+"</formula>
    </cfRule>
  </conditionalFormatting>
  <dataValidations count="3">
    <dataValidation type="list" allowBlank="1" showInputMessage="1" showErrorMessage="1" promptTitle="3-5" prompt="Gebäudehülle_x000a_vs. _x000a_Energiebedarf/-verbrauch" sqref="O21:P22">
      <formula1>impact</formula1>
    </dataValidation>
    <dataValidation type="list" allowBlank="1" showInputMessage="1" showErrorMessage="1" sqref="U31:V32 Q71:R72 AQ41:AR42 AK51:AL52 AK47:AL48 AK43:AL44 W57:X58 S49:T50 U51:V52 M63:N64 AE57:AF58 AA53:AB54 AC55:AD56 AE37:AF38 Y51:Z52 AG39:AH40 AM41:AN42 AM49:AN50 AQ45:AR46 AO43:AP44 Y47:Z48 AG35:AH36 AO47:AP48 AC51:AD52 AG55:AH56 AE53:AF54 M59:N60 U47:V48 AC59:AD60 Q67:R68 U67:V68 S69:T70 W53:X54 W49:X50 AC35:AD36 Q47:R48 S45:T46 S25:T26 Q23:R24 W33:X34 AO39:AP40 M19:N20 M15:N16 O17:P18 AS43:AT44 M11:N12 AA33:AB34 AG31:AH32 AE33:AF34 AC31:AD32 AC27:AD28 AE29:AF30 O73:P74 Y63:Z64 AG51:AH52 Y59:Z60 AG47:AH48 AE49:AF50 AC47:AD48 AE45:AF46 AA49:AB50 AK39:AL40 M75:N76 U43:V44 U63:V64 S41:T42 Q43:R44 Q39:R40 Q59:R60 S61:T62 U59:V60 S57:T58 Q55:R56 AA61:AB62 W45:X46 W65:X66 O65:P66 O45:P46 O41:P42 O37:P38 O57:P58 O53:P54 AA57:AB58 M43:N44 M39:N40 M35:N36 M55:N56 M51:N52 W61:X62 AI41:AJ42 AI37:AJ38 AI33:AJ34 AI53:AJ54 AI49:AJ50 M71:N72 Y31:Z32 Y27:Z28 Y23:Z24 Y43:Z44 Y39:Z40 M67:N68 W29:X30 W25:X26 W21:X22 W41:X42 W37:X38 U55:V56 U27:V28 U23:V24 U19:V20 U39:V40 U35:V36 S53:T54 S21:T22 S17:T18 S37:T38 S33:T34 S29:T30 Q51:R52 Q19:R20 Q15:R16 Q35:R36 Q31:R32 Q27:R28 O49:P50 O13:P14 O33:P34 O29:P30 O25:P26 M47:N48 AM37:AN38 S65:T66 O61:P62 Q63:R64 AK35:AL36 AA29:AB30 AA25:AB26 AA45:AB46 AA41:AB42 AC43:AD44 AI45:AJ46 M31:N32 M27:N28 M23:N24 AM45:AN46 O69:P70 Y55:Z56 AG43:AH44 AE41:AF42 AC39:AD40 AA37:AB38 Y35:Z36">
      <formula1>impact</formula1>
    </dataValidation>
    <dataValidation type="list" allowBlank="1" showInputMessage="1" showErrorMessage="1" sqref="K3">
      <formula1>lang</formula1>
    </dataValidation>
  </dataValidation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21</vt:i4>
      </vt:variant>
    </vt:vector>
  </HeadingPairs>
  <TitlesOfParts>
    <vt:vector size="29" baseType="lpstr">
      <vt:lpstr>0_Instruktionen</vt:lpstr>
      <vt:lpstr>1_CCC</vt:lpstr>
      <vt:lpstr>2_Kommentare</vt:lpstr>
      <vt:lpstr>3_Druckversion</vt:lpstr>
      <vt:lpstr>0_CCC_D</vt:lpstr>
      <vt:lpstr>0_CCC_E</vt:lpstr>
      <vt:lpstr>dropdown</vt:lpstr>
      <vt:lpstr>0_CCC_MASTER</vt:lpstr>
      <vt:lpstr>bezug_pyramide</vt:lpstr>
      <vt:lpstr>company</vt:lpstr>
      <vt:lpstr>'0_Instruktionen'!Druckbereich</vt:lpstr>
      <vt:lpstr>'2_Kommentare'!Druckbereich</vt:lpstr>
      <vt:lpstr>firstname</vt:lpstr>
      <vt:lpstr>function</vt:lpstr>
      <vt:lpstr>impact</vt:lpstr>
      <vt:lpstr>lang</vt:lpstr>
      <vt:lpstr>'0_CCC_D'!Print_Area</vt:lpstr>
      <vt:lpstr>'0_CCC_E'!Print_Area</vt:lpstr>
      <vt:lpstr>'0_CCC_MASTER'!Print_Area</vt:lpstr>
      <vt:lpstr>'0_Instruktionen'!Print_Area</vt:lpstr>
      <vt:lpstr>'1_CCC'!Print_Area</vt:lpstr>
      <vt:lpstr>'3_Druckversion'!Print_Area</vt:lpstr>
      <vt:lpstr>project</vt:lpstr>
      <vt:lpstr>start</vt:lpstr>
      <vt:lpstr>surname</vt:lpstr>
      <vt:lpstr>wert_neg</vt:lpstr>
      <vt:lpstr>wert_neut</vt:lpstr>
      <vt:lpstr>wert_not</vt:lpstr>
      <vt:lpstr>wert_pos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Haegi</dc:creator>
  <cp:lastModifiedBy>reichelt_a</cp:lastModifiedBy>
  <cp:lastPrinted>2015-05-15T10:13:03Z</cp:lastPrinted>
  <dcterms:created xsi:type="dcterms:W3CDTF">2013-11-04T07:46:43Z</dcterms:created>
  <dcterms:modified xsi:type="dcterms:W3CDTF">2015-07-14T14:44:10Z</dcterms:modified>
</cp:coreProperties>
</file>